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0" yWindow="0" windowWidth="23250" windowHeight="9630" tabRatio="905" firstSheet="3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Готовина!$A$1:$H$38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25725"/>
</workbook>
</file>

<file path=xl/calcChain.xml><?xml version="1.0" encoding="utf-8"?>
<calcChain xmlns="http://schemas.openxmlformats.org/spreadsheetml/2006/main">
  <c r="H18" i="22"/>
  <c r="H19"/>
  <c r="H20"/>
  <c r="H21"/>
  <c r="H22"/>
  <c r="H23"/>
  <c r="H24"/>
  <c r="H25"/>
  <c r="H26"/>
  <c r="D26" i="31"/>
  <c r="F26"/>
  <c r="C8" l="1"/>
  <c r="C6"/>
  <c r="G45" i="22"/>
  <c r="F45" l="1"/>
  <c r="E45"/>
  <c r="G15" i="28" l="1"/>
  <c r="F14" i="14" l="1"/>
  <c r="F34" i="29" l="1"/>
  <c r="F36"/>
  <c r="C19" i="31" l="1"/>
  <c r="C9" l="1"/>
  <c r="F24" i="14" l="1"/>
  <c r="C56" i="21"/>
  <c r="C51"/>
  <c r="E9" i="22" l="1"/>
  <c r="F9"/>
  <c r="G9"/>
  <c r="D9"/>
  <c r="F14" i="28" l="1"/>
  <c r="G14"/>
  <c r="G23" s="1"/>
  <c r="D14"/>
  <c r="E14" l="1"/>
  <c r="I12" i="27"/>
  <c r="E23" i="28" l="1"/>
  <c r="F114" i="27"/>
  <c r="G114"/>
  <c r="H114"/>
  <c r="E57" i="28"/>
  <c r="F57"/>
  <c r="G57"/>
  <c r="E56"/>
  <c r="F56"/>
  <c r="G56"/>
  <c r="D57"/>
  <c r="D56"/>
  <c r="E47"/>
  <c r="F47"/>
  <c r="G47"/>
  <c r="D47"/>
  <c r="E39"/>
  <c r="F39"/>
  <c r="G39"/>
  <c r="D39"/>
  <c r="E26"/>
  <c r="F26"/>
  <c r="G26"/>
  <c r="D26"/>
  <c r="F59"/>
  <c r="D59"/>
  <c r="E9"/>
  <c r="E58" s="1"/>
  <c r="F9"/>
  <c r="G9"/>
  <c r="D9"/>
  <c r="F132" i="27"/>
  <c r="G132"/>
  <c r="H132"/>
  <c r="E132"/>
  <c r="F124"/>
  <c r="G124"/>
  <c r="H124"/>
  <c r="E124"/>
  <c r="E114"/>
  <c r="F99"/>
  <c r="G99"/>
  <c r="H99"/>
  <c r="E99"/>
  <c r="F94"/>
  <c r="F92" s="1"/>
  <c r="G94"/>
  <c r="G92" s="1"/>
  <c r="H94"/>
  <c r="E94"/>
  <c r="F89"/>
  <c r="G89"/>
  <c r="H89"/>
  <c r="E89"/>
  <c r="F85"/>
  <c r="G85"/>
  <c r="H85"/>
  <c r="E85"/>
  <c r="F62"/>
  <c r="G62"/>
  <c r="H62"/>
  <c r="E62"/>
  <c r="F57"/>
  <c r="G57"/>
  <c r="H57"/>
  <c r="E57"/>
  <c r="F50"/>
  <c r="G50"/>
  <c r="H50"/>
  <c r="E50"/>
  <c r="F43"/>
  <c r="G43"/>
  <c r="H43"/>
  <c r="E43"/>
  <c r="F28"/>
  <c r="G28"/>
  <c r="H28"/>
  <c r="E28"/>
  <c r="F11"/>
  <c r="G11"/>
  <c r="H11"/>
  <c r="I11" s="1"/>
  <c r="E11"/>
  <c r="F18"/>
  <c r="F9" s="1"/>
  <c r="G18"/>
  <c r="G9" s="1"/>
  <c r="H18"/>
  <c r="E18"/>
  <c r="E9" s="1"/>
  <c r="F42" i="29"/>
  <c r="G42"/>
  <c r="H42"/>
  <c r="E42"/>
  <c r="G36"/>
  <c r="G48" s="1"/>
  <c r="H36"/>
  <c r="H48" s="1"/>
  <c r="E36"/>
  <c r="F25"/>
  <c r="F22" s="1"/>
  <c r="G25"/>
  <c r="G22" s="1"/>
  <c r="G56" s="1"/>
  <c r="H25"/>
  <c r="H22" s="1"/>
  <c r="E25"/>
  <c r="E22" s="1"/>
  <c r="F14"/>
  <c r="F9" s="1"/>
  <c r="G14"/>
  <c r="H14"/>
  <c r="E14"/>
  <c r="F11"/>
  <c r="G11"/>
  <c r="H11"/>
  <c r="E11"/>
  <c r="E41" i="27" l="1"/>
  <c r="E74" s="1"/>
  <c r="H56" i="29"/>
  <c r="H58" s="1"/>
  <c r="H62" s="1"/>
  <c r="H71" s="1"/>
  <c r="H34"/>
  <c r="F58" i="28"/>
  <c r="F61" s="1"/>
  <c r="F24"/>
  <c r="D58"/>
  <c r="F111" i="27"/>
  <c r="E48" i="29"/>
  <c r="H111" i="27"/>
  <c r="H41"/>
  <c r="H9"/>
  <c r="G58" i="28"/>
  <c r="G111" i="27"/>
  <c r="F56" i="29"/>
  <c r="F48"/>
  <c r="F54"/>
  <c r="E111" i="27"/>
  <c r="G41"/>
  <c r="G74" s="1"/>
  <c r="F41"/>
  <c r="F74" s="1"/>
  <c r="E56" i="29"/>
  <c r="F77" i="27"/>
  <c r="H92"/>
  <c r="E92"/>
  <c r="G77"/>
  <c r="H77"/>
  <c r="E77"/>
  <c r="G9" i="29"/>
  <c r="H9"/>
  <c r="E9"/>
  <c r="I12"/>
  <c r="I11"/>
  <c r="H141" i="27" l="1"/>
  <c r="F141"/>
  <c r="H74"/>
  <c r="H54" i="29"/>
  <c r="I34"/>
  <c r="F65" i="28"/>
  <c r="D65"/>
  <c r="G141" i="27"/>
  <c r="G35" i="29"/>
  <c r="G54"/>
  <c r="F58"/>
  <c r="E141" i="27"/>
  <c r="E35" i="29"/>
  <c r="E54"/>
  <c r="H37" i="22"/>
  <c r="H36"/>
  <c r="H35"/>
  <c r="H34"/>
  <c r="H33"/>
  <c r="H32"/>
  <c r="H31"/>
  <c r="H30"/>
  <c r="H29"/>
  <c r="H28"/>
  <c r="H17"/>
  <c r="H16"/>
  <c r="H15"/>
  <c r="H14"/>
  <c r="H13"/>
  <c r="H12"/>
  <c r="H11"/>
  <c r="H10"/>
  <c r="H9"/>
  <c r="H8"/>
  <c r="H7"/>
  <c r="H6"/>
  <c r="I10" i="29"/>
  <c r="I9"/>
  <c r="I81"/>
  <c r="I80"/>
  <c r="I79"/>
  <c r="I78"/>
  <c r="I77"/>
  <c r="I76"/>
  <c r="I75"/>
  <c r="I74"/>
  <c r="I72"/>
  <c r="I70"/>
  <c r="I69"/>
  <c r="I68"/>
  <c r="I67"/>
  <c r="I66"/>
  <c r="I65"/>
  <c r="I63"/>
  <c r="I61"/>
  <c r="I60"/>
  <c r="I57"/>
  <c r="I56"/>
  <c r="I55"/>
  <c r="I53"/>
  <c r="I52"/>
  <c r="I51"/>
  <c r="I50"/>
  <c r="I49"/>
  <c r="I48"/>
  <c r="I47"/>
  <c r="I46"/>
  <c r="I45"/>
  <c r="I44"/>
  <c r="I43"/>
  <c r="I42"/>
  <c r="I41"/>
  <c r="I40"/>
  <c r="I39"/>
  <c r="I38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6" i="10"/>
  <c r="I15"/>
  <c r="I14"/>
  <c r="I13"/>
  <c r="I12"/>
  <c r="I11"/>
  <c r="I10"/>
  <c r="I35" i="29" l="1"/>
  <c r="G59"/>
  <c r="I54"/>
  <c r="F62"/>
  <c r="E59"/>
  <c r="H66" i="28"/>
  <c r="H64"/>
  <c r="H63"/>
  <c r="H62"/>
  <c r="H6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5"/>
  <c r="H34"/>
  <c r="H33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I143" i="27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0"/>
  <c r="I9"/>
  <c r="I8"/>
  <c r="H36" i="28"/>
  <c r="G32"/>
  <c r="F32"/>
  <c r="E32"/>
  <c r="D32"/>
  <c r="H32" l="1"/>
  <c r="G59"/>
  <c r="G64" i="29"/>
  <c r="I59"/>
  <c r="I58"/>
  <c r="F71"/>
  <c r="E64"/>
  <c r="E73" s="1"/>
  <c r="G60" i="28" l="1"/>
  <c r="H59"/>
  <c r="I71" i="29"/>
  <c r="G73"/>
  <c r="I64"/>
  <c r="I62"/>
  <c r="E59" i="28"/>
  <c r="G65" l="1"/>
  <c r="H65" s="1"/>
  <c r="H60"/>
  <c r="I73" i="29"/>
  <c r="E60" i="28"/>
  <c r="E65" s="1"/>
</calcChain>
</file>

<file path=xl/sharedStrings.xml><?xml version="1.0" encoding="utf-8"?>
<sst xmlns="http://schemas.openxmlformats.org/spreadsheetml/2006/main" count="994" uniqueCount="788">
  <si>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</si>
  <si>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</si>
  <si>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</si>
  <si>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</si>
  <si>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</si>
  <si>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</si>
  <si>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</si>
  <si>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</si>
  <si>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</si>
  <si>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</si>
  <si>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</si>
  <si>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</si>
  <si>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</si>
  <si>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</si>
  <si>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</si>
  <si>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</si>
  <si>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</si>
  <si>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</si>
  <si>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</si>
  <si>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</si>
  <si>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</si>
  <si>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</si>
  <si>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</si>
  <si>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</si>
  <si>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</si>
  <si>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</si>
  <si>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</si>
  <si>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</si>
  <si>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</si>
  <si>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</si>
  <si>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</si>
  <si>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</si>
  <si>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</si>
  <si>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</si>
  <si>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</si>
  <si>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</si>
  <si>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</si>
  <si>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</si>
  <si>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</si>
  <si>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</si>
  <si>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</si>
  <si>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</si>
  <si>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</si>
  <si>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</si>
  <si>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</si>
  <si>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</si>
  <si>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</si>
  <si>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</si>
  <si>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</si>
  <si>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</si>
  <si>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</si>
  <si>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</si>
  <si>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</si>
  <si>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</si>
  <si>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</si>
  <si>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</si>
  <si>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</si>
  <si>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</si>
  <si>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</si>
  <si>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</si>
  <si>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</si>
  <si>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</si>
  <si>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</si>
  <si>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</si>
  <si>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</si>
  <si>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</si>
  <si>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</si>
  <si>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</si>
  <si>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</si>
  <si>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</si>
  <si>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</si>
  <si>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</si>
  <si>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</si>
  <si>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</si>
  <si>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</si>
  <si>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</si>
  <si>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</si>
  <si>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</si>
  <si>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</si>
  <si>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</si>
  <si>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</si>
  <si>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</si>
  <si>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</si>
  <si>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</si>
  <si>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</si>
  <si>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</si>
  <si>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</si>
  <si>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</si>
  <si>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</si>
  <si>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</si>
  <si>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</si>
  <si>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</si>
  <si>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</si>
  <si>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</si>
  <si>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</si>
  <si>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</si>
  <si>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</si>
  <si>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</si>
  <si>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</si>
  <si>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</si>
  <si>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</si>
  <si>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</si>
  <si>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</si>
  <si>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</si>
  <si>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</si>
  <si>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</si>
  <si>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</si>
  <si>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</si>
  <si>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</si>
  <si>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</si>
  <si>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</si>
  <si>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</si>
  <si>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</si>
  <si>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</si>
  <si>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</si>
  <si>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</si>
  <si>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</si>
  <si>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</si>
  <si>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</si>
  <si>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</si>
  <si>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</si>
  <si>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</si>
  <si>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</si>
  <si>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</si>
  <si>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</si>
  <si>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</si>
  <si>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</si>
  <si>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</si>
  <si>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</si>
  <si>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</si>
  <si>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</si>
  <si>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</si>
  <si>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</si>
  <si>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</si>
  <si>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</si>
  <si>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</si>
  <si>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</si>
  <si>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</si>
  <si>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</si>
  <si>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</si>
  <si>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</si>
  <si>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</si>
  <si>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</si>
  <si>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</si>
  <si>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</si>
  <si>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</si>
  <si>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</si>
  <si>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</si>
  <si>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</si>
  <si>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</si>
  <si>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</si>
  <si>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</si>
  <si>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</si>
  <si>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</si>
  <si>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</si>
  <si>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</si>
  <si>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</si>
  <si>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</si>
  <si>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</si>
  <si>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</si>
  <si>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</si>
  <si>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</si>
  <si>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</si>
  <si>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</si>
  <si>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</si>
  <si>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</si>
  <si>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</si>
  <si>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</si>
  <si>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</si>
  <si>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</si>
  <si>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</si>
  <si>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</si>
  <si>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</si>
  <si>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</si>
  <si>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</si>
  <si>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</si>
  <si>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</si>
  <si>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</si>
  <si>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</si>
  <si>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</si>
  <si>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</si>
  <si>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</si>
  <si>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</si>
  <si>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</si>
  <si>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</si>
  <si>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</si>
  <si>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</si>
  <si>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</si>
  <si>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</si>
  <si>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</si>
  <si>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</si>
  <si>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</si>
  <si>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</si>
  <si>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</si>
  <si>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</si>
  <si>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</si>
  <si>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</si>
  <si>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</si>
  <si>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</si>
  <si>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</si>
  <si>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</si>
  <si>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</si>
  <si>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</si>
  <si>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</si>
  <si>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</si>
  <si>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</si>
  <si>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</si>
  <si>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</si>
  <si>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</si>
  <si>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</si>
  <si>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</si>
  <si>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</si>
  <si>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</si>
  <si>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</si>
  <si>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</si>
  <si>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</si>
  <si>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</si>
  <si>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</si>
  <si>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</si>
  <si>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</si>
  <si>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</si>
  <si>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</si>
  <si>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</si>
  <si>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</si>
  <si>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</si>
  <si>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</si>
  <si>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</si>
  <si>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</si>
  <si>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</si>
  <si>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</si>
  <si>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</si>
  <si>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</si>
  <si>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</si>
  <si>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</si>
  <si>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</si>
  <si>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</si>
  <si>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</si>
  <si>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</si>
  <si>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</si>
  <si>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</si>
  <si>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</si>
  <si>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</si>
  <si>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</si>
  <si>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</si>
  <si>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</si>
  <si>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</si>
  <si>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</si>
  <si>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</si>
  <si>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</si>
  <si>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</si>
  <si>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</si>
  <si>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</si>
  <si>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</si>
  <si>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</si>
  <si>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</si>
  <si>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</si>
  <si>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</si>
  <si>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</si>
  <si>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</si>
  <si>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</si>
  <si>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</si>
  <si>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</si>
  <si>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</si>
  <si>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</si>
  <si>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</si>
  <si>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</si>
  <si>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</si>
  <si>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</si>
  <si>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</si>
  <si>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</si>
  <si>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</si>
  <si>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</si>
  <si>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</si>
  <si>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</si>
  <si>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</si>
  <si>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</si>
  <si>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</si>
  <si>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</si>
  <si>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</si>
  <si>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</si>
  <si>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</si>
  <si>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</si>
  <si>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</si>
  <si>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</si>
  <si>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</si>
  <si>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</si>
  <si>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</si>
  <si>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</si>
  <si>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</si>
  <si>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</si>
  <si>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</si>
  <si>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</si>
  <si>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</si>
  <si>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</si>
  <si>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</si>
  <si>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</si>
  <si>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</si>
  <si>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</si>
  <si>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</si>
  <si>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</si>
  <si>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</si>
  <si>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</si>
  <si>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</si>
  <si>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</si>
  <si>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</si>
  <si>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</si>
  <si>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</si>
  <si>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</si>
  <si>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</si>
  <si>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</si>
  <si>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</si>
  <si>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</si>
  <si>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</si>
  <si>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</si>
  <si>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</si>
  <si>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</si>
  <si>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</si>
  <si>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</si>
  <si>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</si>
  <si>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</si>
  <si>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</si>
  <si>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</si>
  <si>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</si>
  <si>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</si>
  <si>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</si>
  <si>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</si>
  <si>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</si>
  <si>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</si>
  <si>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</si>
  <si>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</si>
  <si>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</si>
  <si>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</si>
  <si>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</si>
  <si>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</si>
  <si>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</si>
  <si>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</si>
  <si>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</si>
  <si>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</si>
  <si>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</si>
  <si>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</si>
  <si>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</si>
  <si>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</si>
  <si>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</si>
  <si>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</si>
  <si>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</si>
  <si>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</si>
  <si>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</si>
  <si>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</si>
  <si>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</si>
  <si>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</si>
  <si>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</si>
  <si>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</si>
  <si>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</si>
  <si>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</si>
  <si>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</si>
  <si>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</si>
  <si>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</si>
  <si>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</si>
  <si>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</si>
  <si>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</si>
  <si>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</si>
  <si>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</si>
  <si>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</si>
  <si>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</si>
  <si>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</si>
  <si>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</si>
  <si>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</si>
  <si>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</si>
  <si>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</si>
  <si>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</si>
  <si>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</si>
  <si>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</si>
  <si>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</si>
  <si>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</si>
  <si>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</si>
  <si>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</si>
  <si>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</si>
  <si>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</si>
  <si>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</si>
  <si>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</si>
  <si>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</si>
  <si>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</si>
  <si>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</si>
  <si>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</si>
  <si>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</si>
  <si>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</si>
  <si>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</si>
  <si>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</si>
  <si>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</si>
  <si>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</si>
  <si>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</si>
  <si>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</si>
  <si>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</si>
  <si>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</si>
  <si>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</si>
  <si>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</si>
  <si>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</si>
  <si>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</si>
  <si>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</si>
  <si>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</si>
  <si>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</si>
  <si>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</si>
  <si>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</si>
  <si>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</si>
  <si>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</si>
  <si>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</si>
  <si>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</si>
  <si>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</si>
  <si>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</si>
  <si>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</si>
  <si>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</si>
  <si>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</si>
  <si>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</si>
  <si>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</si>
  <si>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</si>
  <si>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</si>
  <si>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</si>
  <si>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</si>
  <si>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</si>
  <si>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</si>
  <si>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</si>
  <si>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</si>
  <si>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</si>
  <si>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</si>
  <si>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</si>
  <si>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</si>
  <si>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</si>
  <si>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</si>
  <si>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</si>
  <si>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</si>
  <si>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</si>
  <si>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</si>
  <si>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</si>
  <si>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</si>
  <si>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</si>
  <si>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</si>
  <si>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</si>
  <si>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</si>
  <si>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</si>
  <si>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</si>
  <si>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</si>
  <si>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</si>
  <si>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</si>
  <si>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</si>
  <si>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</si>
  <si>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</si>
  <si>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</si>
  <si>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</si>
  <si>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</si>
  <si>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</si>
  <si>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</si>
  <si>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</si>
  <si>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</si>
  <si>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</si>
  <si>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</si>
  <si>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</si>
  <si>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</si>
  <si>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</si>
  <si>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</si>
  <si>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</si>
  <si>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</si>
  <si>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</si>
  <si>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</si>
  <si>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</si>
  <si>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</si>
  <si>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</si>
  <si>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</si>
  <si>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</si>
  <si>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</si>
  <si>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</si>
  <si>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</si>
  <si>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</si>
  <si>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</si>
  <si>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</si>
  <si>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</si>
  <si>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</si>
  <si>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</si>
  <si>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</si>
  <si>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</si>
  <si>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</si>
  <si>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</si>
  <si>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</si>
  <si>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</si>
  <si>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</si>
  <si>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</si>
  <si>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</si>
  <si>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</si>
  <si>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</si>
  <si>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</si>
  <si>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</si>
  <si>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</si>
  <si>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</si>
  <si>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</si>
  <si>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</si>
  <si>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</si>
  <si>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</si>
  <si>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</si>
  <si>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</si>
  <si>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</si>
  <si>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</si>
  <si>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</si>
  <si>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</si>
  <si>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</si>
  <si>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</si>
  <si>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</si>
  <si>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</si>
  <si>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</si>
  <si>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</si>
  <si>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</si>
  <si>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</si>
  <si>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</si>
  <si>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</si>
  <si>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</si>
  <si>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</si>
  <si>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</si>
  <si>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</si>
  <si>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</si>
  <si>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</si>
  <si>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</si>
  <si>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</si>
  <si>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</si>
  <si>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</si>
  <si>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</si>
  <si>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</si>
  <si>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</si>
  <si>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</si>
  <si>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</si>
  <si>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</si>
  <si>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</si>
  <si>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</si>
  <si>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</si>
  <si>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</si>
  <si>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</si>
  <si>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</si>
  <si>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</si>
  <si>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</si>
  <si>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</si>
  <si>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</si>
  <si>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</si>
  <si>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</si>
  <si>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</si>
  <si>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</si>
  <si>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</si>
  <si>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</si>
  <si>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</si>
  <si>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</si>
  <si>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</si>
  <si>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</si>
  <si>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</si>
  <si>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</si>
  <si>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</si>
  <si>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</si>
  <si>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</si>
  <si>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</si>
  <si>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</si>
  <si>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</si>
  <si>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</si>
  <si>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</si>
  <si>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</si>
  <si>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</si>
  <si>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</si>
  <si>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</si>
  <si>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</si>
  <si>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</si>
  <si>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</si>
  <si>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</si>
  <si>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</si>
  <si>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</si>
  <si>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</si>
  <si>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</si>
  <si>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</si>
  <si>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</si>
  <si>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</si>
  <si>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</si>
  <si>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</si>
  <si>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</si>
  <si>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</si>
  <si>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</si>
  <si>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</si>
  <si>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</si>
  <si>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</si>
  <si>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</si>
  <si>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</si>
  <si>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</si>
  <si>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</si>
  <si>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</si>
  <si>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</si>
  <si>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</si>
  <si>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</si>
  <si>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</si>
  <si>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</si>
  <si>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</si>
  <si>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</si>
  <si>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</si>
  <si>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</si>
  <si>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</si>
  <si>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</si>
  <si>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</si>
  <si>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</si>
  <si>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</si>
  <si>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</si>
  <si>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</si>
  <si>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</si>
  <si>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</si>
  <si>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</si>
  <si>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</si>
  <si>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</si>
  <si>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</si>
  <si>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</si>
  <si>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</si>
  <si>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</si>
  <si>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</si>
  <si>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</si>
  <si>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</si>
  <si>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</si>
  <si>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</si>
  <si>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</si>
  <si>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</si>
  <si>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</si>
  <si>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</si>
  <si>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</si>
  <si>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</si>
  <si>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</si>
  <si>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</si>
  <si>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</si>
  <si>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</si>
  <si>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</si>
  <si>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</si>
  <si>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</si>
  <si>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</si>
  <si>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</si>
  <si>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</si>
  <si>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</si>
  <si>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</si>
  <si>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</si>
  <si>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</si>
  <si>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</si>
  <si>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</si>
  <si>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</si>
  <si>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</si>
  <si>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</si>
  <si>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</si>
  <si>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</si>
  <si>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</si>
  <si>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</si>
  <si>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</si>
  <si>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</si>
  <si>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</si>
  <si>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</si>
  <si>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</si>
  <si>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</si>
  <si>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</si>
  <si>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</si>
  <si>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</si>
  <si>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</si>
  <si>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</si>
  <si>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</si>
  <si>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</si>
  <si>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</si>
  <si>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</si>
  <si>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</si>
  <si>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</si>
  <si>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</si>
  <si>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</si>
  <si>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</si>
  <si>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</si>
  <si>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</si>
  <si>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</si>
  <si>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</si>
  <si>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</si>
  <si>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</si>
  <si>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</si>
  <si>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</si>
  <si>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</si>
  <si>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</si>
  <si>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</si>
  <si>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</si>
  <si>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</si>
  <si>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</si>
  <si>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</si>
  <si>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</si>
  <si>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</si>
  <si>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</si>
  <si>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</si>
  <si>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</si>
  <si>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</si>
  <si>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</si>
  <si>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</si>
  <si>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</si>
  <si>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</si>
  <si>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</si>
  <si>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</si>
  <si>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</si>
  <si>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</si>
  <si>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</si>
  <si>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</si>
  <si>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</si>
  <si>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</si>
  <si>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</si>
  <si>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</si>
  <si>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</si>
  <si>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</si>
  <si>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</si>
  <si>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</si>
  <si>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</si>
  <si>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</si>
  <si>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</si>
  <si>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</si>
  <si>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</si>
  <si>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</si>
  <si>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Број спорова где је јавно предузеће тужена страна</t>
  </si>
  <si>
    <t>Број спорова где је јавно предузеће страна која тужи</t>
  </si>
  <si>
    <t>(1045 - 1046 + 1047 - 1048) ≥ 0</t>
  </si>
  <si>
    <t>Г. СВЕГА ПРИЛИВ ГОТОВИНЕ (3001 + 3017 + 3029)</t>
  </si>
  <si>
    <t>Д. СВЕГА ОДЛИВ ГОТОВИНЕ (3006 + 3023 + 3037)</t>
  </si>
  <si>
    <t>Ђ. НЕТО ПРИЛИВ ГОТОВИНЕ (3048 - 3049) ≥ 0</t>
  </si>
  <si>
    <t>30.06.2022.</t>
  </si>
  <si>
    <t>353-4/2022</t>
  </si>
  <si>
    <t>07.10.2022.</t>
  </si>
  <si>
    <t>I-020-64/2022</t>
  </si>
  <si>
    <t>Нераспоређена добит</t>
  </si>
  <si>
    <t>353-7/2021</t>
  </si>
  <si>
    <t>28.11.2022.</t>
  </si>
  <si>
    <t>5% добити из претходне године</t>
  </si>
  <si>
    <t>18.11.2021.</t>
  </si>
  <si>
    <t>Текући рачун</t>
  </si>
  <si>
    <t>Комерцијална банка</t>
  </si>
  <si>
    <t>ОТП банка</t>
  </si>
  <si>
    <t>Банка Интеса</t>
  </si>
  <si>
    <t>Српска банка</t>
  </si>
  <si>
    <t>Поштанска штедионица</t>
  </si>
  <si>
    <t>Благајна</t>
  </si>
  <si>
    <t>Благајна динара</t>
  </si>
  <si>
    <t>Благајна платних картица</t>
  </si>
  <si>
    <t>ОТП банка-наменски рачун за боловање</t>
  </si>
  <si>
    <t>Благајна чекова</t>
  </si>
  <si>
    <t>за период од 01.01. до 31.03.2026. године*</t>
  </si>
  <si>
    <t>Стање на дан 
31.12.2025.
Претходна година</t>
  </si>
  <si>
    <t>Планирано стање 
на дан 31.12.2026. Текућа година</t>
  </si>
  <si>
    <t>01.01-31.03.2026. године*</t>
  </si>
  <si>
    <t>Проценат реализације (реализација / план 31.03.2026*)</t>
  </si>
  <si>
    <t>БИЛАНС СТАЊА  на дан 31.03.2026. године*</t>
  </si>
  <si>
    <t>31.03.2026. године*</t>
  </si>
  <si>
    <t>у периоду од 01.01. до 31.03.2026. године*</t>
  </si>
  <si>
    <t>Реализација
01.01-31.12.2025.
Претходна година</t>
  </si>
  <si>
    <t>План за                         01.01.- 31.12.2026. Текућа година</t>
  </si>
  <si>
    <t>E. НЕТО ОДЛИВ ГОТОВИНЕ (3049 - 3048) ≥ 0</t>
  </si>
  <si>
    <t>Реализација 
01.01-31.12.2025.      Претходна година</t>
  </si>
  <si>
    <t>План за
01.01-31.12.2026.             Текућа година</t>
  </si>
  <si>
    <t>Проценат реализације (реализација /                   план 31.03.2026*)</t>
  </si>
  <si>
    <t>Стање на дан 31.12.2025. године*</t>
  </si>
  <si>
    <t>Стање на дан 31.03.2026. године**</t>
  </si>
  <si>
    <t>одлазак у пензију</t>
  </si>
  <si>
    <t>прелазак на неодређено</t>
  </si>
  <si>
    <t>истек уговора</t>
  </si>
  <si>
    <t>пријем због повећаног обима посла</t>
  </si>
  <si>
    <t>Распон планираних и исплаћених зарада у периоду 01.01. до 31.03.2026.*</t>
  </si>
  <si>
    <t>План за 2026.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</si>
  <si>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01.01 - 31.03.2026. године*</t>
  </si>
  <si>
    <t>План за
01.01-31.12.2025.             Претходна  година</t>
  </si>
  <si>
    <t>01.01- 31.03.2026. године*</t>
  </si>
  <si>
    <t>31.12.2025. (претходна година)</t>
  </si>
  <si>
    <t>31.03.2026.</t>
  </si>
  <si>
    <t>30.06.2026.</t>
  </si>
  <si>
    <t>30.09.2026.</t>
  </si>
  <si>
    <t>31.12.2026.</t>
  </si>
  <si>
    <t>План 2026 година</t>
  </si>
  <si>
    <t>Реализовано закључно са 31.12.2025*</t>
  </si>
  <si>
    <t>ПОТРАЖИВАЊА за 2026. годину</t>
  </si>
  <si>
    <t>на дан 31.03.2026</t>
  </si>
  <si>
    <t>на дан 30.06.2026</t>
  </si>
  <si>
    <t>на дан 30.09.2026</t>
  </si>
  <si>
    <t>на дан 31.12.2026</t>
  </si>
  <si>
    <t>Стање кредитне задужености 
на 31.03. 2026 године* у оригиналној валути</t>
  </si>
  <si>
    <t>Стање кредитне задужености 
на 31.03.2026. године* у динарима</t>
  </si>
  <si>
    <t>ОБАВЕЗЕ за 2026 годину</t>
  </si>
  <si>
    <t>Укупан број спорова на дан 31.03.2026.</t>
  </si>
  <si>
    <t>ЈКП НК- Снежана Ђалински, посл. бр. П.483/23, ОС Кикинда - СЈ Н. Кнежевац, спор ради исплате, окончан је првостепени поступак и стигла је првостепена пресуда на коју је тужена изјавила жалбу, тe сe чeкa oдлука другостепеног судa пo жалби.</t>
  </si>
  <si>
    <t>Александар Јовић и др. - ЈКП НК, посл. бр. П.290/2025, ОС Кикинда - СЈ Н. Кнежевац, ради накнаде штете, окончан је првостепени поступак и изјављена је жалба, те се чека одлуга другостепеног суда по жалби.</t>
  </si>
  <si>
    <t>ЈКП НК - Марио Цирок, посл. бр. ИИВК.845/16, ЈИ Миодраг Драгићевић, поступак принудне наплате новчаног потраживања насталог из комуналних делатности, извршење је у фази спровођења</t>
  </si>
  <si>
    <t>ЈКП НК- Ђура Димић, посл. бр. П.536/20, ЈИ Миодраг Драгићевић, поступак принудне наплате новчаног потраживања насталог из комуналних делатности - активан</t>
  </si>
  <si>
    <t>Ружица Божанин - ЈКП НК и др., посл. бр. П.335/23, ОС Кикинда - СЈ Н. Кнежевац, спор ради накнаде штете и чинидбе, првостепеном пресудом је делимично усвојен тужбени захтев и изјављена је жалба против првостепене, те се чека другостепена пресуда</t>
  </si>
  <si>
    <t>Саша Лазић. - ЈКП НК, посл. бр. П.289/2025, ОС Кикинда - СЈ Н. Кнежевац, ради накнаде штете, окончан је првостепени поступак и изјављена је жалба, те се чека одлуга другостепеног суда по жалби.</t>
  </si>
  <si>
    <t>ЈКП НК - САЊА ИВАНОВ, ОС КИКИНДА - СЈ НОВИ КНЕЖЕВАЦ, РАДИ ИСПЛАТЕ, повучена је тужба из разлога што је тужена испунила своју обавезу, чекамо одлуку суда о повлачењу и трошковима поступка.</t>
  </si>
  <si>
    <t>ЈКП НК - ПИЛИШИ ОРШОЉА, ОС КИКИНДА - СЈ НОВИ КНЕЖЕВАЦ, РАДИ ИСПЛАТЕ, закључена је расправа, чекамо првостепену одлуку.</t>
  </si>
  <si>
    <t>ЈКП НК - АЛЕКСЕЈ БОГУСЛАВСКИ, ОС КИКИНДА - СЈ НОВИ КНЕЖЕВАЦ, РАДИ ИСПЛАТЕ, закључена је расправа, чекамо првостепену одлуку.</t>
  </si>
  <si>
    <t>ЈКП НК - ГОРДАНА ПОПОВ, ОС КИКИНДА - СЈ НОВИ КНЕЖЕВАЦ, РАДИ ИСПЛАТЕ, закључена је расправа, чекамо првостепену одлуку.</t>
  </si>
  <si>
    <t>ЈКП НК - СЛАЂАНА КЕЧА, ОС КИКИНДА - СЈ НОВИ КНЕЖЕВАЦ, РАДИ ИСПЛАТЕ, закључена је расправа, чекамо првостепену одлуку.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</si>
</sst>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#,##0.00_ ;\-#,##0.00\ "/>
  </numFmts>
  <fonts count="44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8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63" xfId="0" applyNumberFormat="1" applyFont="1" applyFill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33" fillId="3" borderId="27" xfId="0" applyFont="1" applyFill="1" applyBorder="1" applyAlignment="1">
      <alignment vertical="center" wrapText="1"/>
    </xf>
    <xf numFmtId="0" fontId="33" fillId="3" borderId="10" xfId="0" applyFont="1" applyFill="1" applyBorder="1" applyAlignment="1">
      <alignment vertical="center" wrapText="1"/>
    </xf>
    <xf numFmtId="49" fontId="33" fillId="3" borderId="2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/>
    </xf>
    <xf numFmtId="9" fontId="16" fillId="3" borderId="71" xfId="0" applyNumberFormat="1" applyFont="1" applyFill="1" applyBorder="1" applyAlignment="1">
      <alignment horizontal="center" vertical="center"/>
    </xf>
    <xf numFmtId="0" fontId="1" fillId="0" borderId="23" xfId="0" applyFont="1" applyBorder="1" applyAlignment="1"/>
    <xf numFmtId="0" fontId="41" fillId="5" borderId="22" xfId="0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 wrapText="1"/>
    </xf>
    <xf numFmtId="9" fontId="41" fillId="5" borderId="71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/>
    <xf numFmtId="0" fontId="41" fillId="3" borderId="22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1" fillId="3" borderId="6" xfId="0" applyNumberFormat="1" applyFont="1" applyFill="1" applyBorder="1" applyAlignment="1">
      <alignment horizontal="center" vertical="center" wrapText="1"/>
    </xf>
    <xf numFmtId="9" fontId="41" fillId="3" borderId="71" xfId="0" applyNumberFormat="1" applyFont="1" applyFill="1" applyBorder="1" applyAlignment="1">
      <alignment horizontal="center" vertical="center"/>
    </xf>
    <xf numFmtId="0" fontId="1" fillId="3" borderId="0" xfId="0" applyFont="1" applyFill="1" applyAlignment="1"/>
    <xf numFmtId="0" fontId="41" fillId="7" borderId="22" xfId="0" applyFont="1" applyFill="1" applyBorder="1" applyAlignment="1">
      <alignment vertical="center" wrapText="1"/>
    </xf>
    <xf numFmtId="0" fontId="41" fillId="7" borderId="1" xfId="0" applyFont="1" applyFill="1" applyBorder="1" applyAlignment="1">
      <alignment horizontal="center" vertical="center" wrapText="1"/>
    </xf>
    <xf numFmtId="3" fontId="41" fillId="7" borderId="1" xfId="0" applyNumberFormat="1" applyFont="1" applyFill="1" applyBorder="1" applyAlignment="1">
      <alignment horizontal="center" vertical="center" wrapText="1"/>
    </xf>
    <xf numFmtId="9" fontId="41" fillId="4" borderId="71" xfId="0" applyNumberFormat="1" applyFont="1" applyFill="1" applyBorder="1" applyAlignment="1">
      <alignment horizontal="center" vertical="center"/>
    </xf>
    <xf numFmtId="3" fontId="41" fillId="5" borderId="6" xfId="0" applyNumberFormat="1" applyFont="1" applyFill="1" applyBorder="1" applyAlignment="1">
      <alignment horizontal="center" vertical="center" wrapText="1"/>
    </xf>
    <xf numFmtId="0" fontId="41" fillId="5" borderId="89" xfId="0" applyFont="1" applyFill="1" applyBorder="1" applyAlignment="1">
      <alignment vertical="center" wrapText="1"/>
    </xf>
    <xf numFmtId="0" fontId="41" fillId="5" borderId="90" xfId="0" applyFont="1" applyFill="1" applyBorder="1" applyAlignment="1">
      <alignment vertical="center" wrapText="1"/>
    </xf>
    <xf numFmtId="0" fontId="7" fillId="0" borderId="0" xfId="0" applyFont="1" applyFill="1"/>
    <xf numFmtId="0" fontId="7" fillId="0" borderId="0" xfId="0" applyFont="1" applyFill="1" applyAlignment="1"/>
    <xf numFmtId="0" fontId="1" fillId="0" borderId="0" xfId="0" applyFont="1" applyFill="1" applyAlignment="1"/>
    <xf numFmtId="3" fontId="19" fillId="5" borderId="64" xfId="0" applyNumberFormat="1" applyFont="1" applyFill="1" applyBorder="1" applyAlignment="1">
      <alignment horizontal="center" vertical="center"/>
    </xf>
    <xf numFmtId="3" fontId="42" fillId="5" borderId="64" xfId="0" applyNumberFormat="1" applyFont="1" applyFill="1" applyBorder="1" applyAlignment="1">
      <alignment horizontal="center" vertical="center"/>
    </xf>
    <xf numFmtId="0" fontId="42" fillId="5" borderId="64" xfId="0" applyFont="1" applyFill="1" applyBorder="1" applyAlignment="1">
      <alignment horizontal="left" vertical="center"/>
    </xf>
    <xf numFmtId="4" fontId="12" fillId="0" borderId="6" xfId="0" applyNumberFormat="1" applyFont="1" applyBorder="1"/>
    <xf numFmtId="4" fontId="12" fillId="0" borderId="1" xfId="0" applyNumberFormat="1" applyFont="1" applyBorder="1"/>
    <xf numFmtId="4" fontId="12" fillId="0" borderId="11" xfId="0" applyNumberFormat="1" applyFont="1" applyBorder="1"/>
    <xf numFmtId="4" fontId="12" fillId="0" borderId="19" xfId="0" applyNumberFormat="1" applyFont="1" applyBorder="1"/>
    <xf numFmtId="49" fontId="20" fillId="5" borderId="3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/>
    <xf numFmtId="4" fontId="20" fillId="5" borderId="37" xfId="0" applyNumberFormat="1" applyFont="1" applyFill="1" applyBorder="1"/>
    <xf numFmtId="4" fontId="20" fillId="5" borderId="5" xfId="0" applyNumberFormat="1" applyFont="1" applyFill="1" applyBorder="1"/>
    <xf numFmtId="165" fontId="19" fillId="0" borderId="116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3" fontId="43" fillId="0" borderId="2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3" fillId="3" borderId="6" xfId="0" applyNumberFormat="1" applyFont="1" applyFill="1" applyBorder="1" applyAlignment="1">
      <alignment horizontal="center" vertical="center" wrapText="1"/>
    </xf>
    <xf numFmtId="0" fontId="6" fillId="0" borderId="23" xfId="0" applyFont="1" applyBorder="1"/>
    <xf numFmtId="0" fontId="32" fillId="3" borderId="22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horizontal="center" vertical="center" wrapText="1"/>
    </xf>
    <xf numFmtId="3" fontId="15" fillId="3" borderId="22" xfId="0" applyNumberFormat="1" applyFont="1" applyFill="1" applyBorder="1" applyAlignment="1">
      <alignment horizontal="center" vertical="center"/>
    </xf>
    <xf numFmtId="9" fontId="15" fillId="3" borderId="71" xfId="0" applyNumberFormat="1" applyFont="1" applyFill="1" applyBorder="1" applyAlignment="1">
      <alignment horizontal="center" vertical="center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5" fillId="5" borderId="22" xfId="0" applyNumberFormat="1" applyFont="1" applyFill="1" applyBorder="1" applyAlignment="1">
      <alignment horizontal="center" vertical="center"/>
    </xf>
    <xf numFmtId="9" fontId="15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horizontal="center" vertical="center" wrapText="1"/>
    </xf>
    <xf numFmtId="3" fontId="15" fillId="0" borderId="22" xfId="0" applyNumberFormat="1" applyFont="1" applyBorder="1" applyAlignment="1">
      <alignment horizontal="center" vertical="center"/>
    </xf>
    <xf numFmtId="9" fontId="15" fillId="0" borderId="71" xfId="0" applyNumberFormat="1" applyFont="1" applyBorder="1" applyAlignment="1">
      <alignment horizontal="center" vertical="center"/>
    </xf>
    <xf numFmtId="0" fontId="32" fillId="3" borderId="27" xfId="0" applyFont="1" applyFill="1" applyBorder="1" applyAlignment="1">
      <alignment vertical="center" wrapText="1"/>
    </xf>
    <xf numFmtId="0" fontId="32" fillId="3" borderId="10" xfId="0" applyFont="1" applyFill="1" applyBorder="1" applyAlignment="1">
      <alignment vertical="center" wrapText="1"/>
    </xf>
    <xf numFmtId="0" fontId="15" fillId="0" borderId="23" xfId="0" applyFont="1" applyBorder="1"/>
    <xf numFmtId="0" fontId="15" fillId="0" borderId="0" xfId="0" applyFont="1"/>
    <xf numFmtId="49" fontId="32" fillId="6" borderId="2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3" fontId="15" fillId="6" borderId="22" xfId="0" applyNumberFormat="1" applyFont="1" applyFill="1" applyBorder="1" applyAlignment="1">
      <alignment horizontal="center" vertical="center"/>
    </xf>
    <xf numFmtId="9" fontId="15" fillId="6" borderId="71" xfId="0" applyNumberFormat="1" applyFont="1" applyFill="1" applyBorder="1" applyAlignment="1">
      <alignment horizontal="center" vertical="center"/>
    </xf>
    <xf numFmtId="49" fontId="32" fillId="3" borderId="2" xfId="0" applyNumberFormat="1" applyFont="1" applyFill="1" applyBorder="1" applyAlignment="1">
      <alignment horizontal="center" vertical="center" wrapText="1"/>
    </xf>
    <xf numFmtId="49" fontId="32" fillId="3" borderId="6" xfId="0" applyNumberFormat="1" applyFont="1" applyFill="1" applyBorder="1" applyAlignment="1">
      <alignment horizontal="center" vertical="center" wrapText="1"/>
    </xf>
    <xf numFmtId="0" fontId="32" fillId="6" borderId="27" xfId="0" applyFont="1" applyFill="1" applyBorder="1" applyAlignment="1">
      <alignment vertical="center" wrapText="1"/>
    </xf>
    <xf numFmtId="0" fontId="15" fillId="0" borderId="51" xfId="0" applyFont="1" applyBorder="1"/>
    <xf numFmtId="0" fontId="15" fillId="0" borderId="0" xfId="0" applyFont="1" applyBorder="1"/>
    <xf numFmtId="0" fontId="32" fillId="6" borderId="10" xfId="0" applyFont="1" applyFill="1" applyBorder="1" applyAlignment="1">
      <alignment vertical="center" wrapText="1"/>
    </xf>
    <xf numFmtId="3" fontId="11" fillId="0" borderId="0" xfId="0" applyNumberFormat="1" applyFont="1" applyBorder="1"/>
    <xf numFmtId="3" fontId="41" fillId="5" borderId="1" xfId="0" applyNumberFormat="1" applyFont="1" applyFill="1" applyBorder="1" applyAlignment="1">
      <alignment horizontal="center" vertical="center" wrapText="1"/>
    </xf>
    <xf numFmtId="3" fontId="17" fillId="5" borderId="22" xfId="0" applyNumberFormat="1" applyFont="1" applyFill="1" applyBorder="1" applyAlignment="1">
      <alignment horizontal="center" vertical="center"/>
    </xf>
    <xf numFmtId="9" fontId="17" fillId="5" borderId="7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3" fontId="41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9" fillId="0" borderId="4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49" fontId="12" fillId="0" borderId="94" xfId="0" applyNumberFormat="1" applyFont="1" applyBorder="1" applyAlignment="1">
      <alignment horizontal="center" vertical="center"/>
    </xf>
    <xf numFmtId="0" fontId="12" fillId="5" borderId="10" xfId="0" applyFont="1" applyFill="1" applyBorder="1"/>
    <xf numFmtId="0" fontId="12" fillId="5" borderId="1" xfId="0" applyFont="1" applyFill="1" applyBorder="1"/>
    <xf numFmtId="0" fontId="20" fillId="5" borderId="1" xfId="0" applyFont="1" applyFill="1" applyBorder="1"/>
    <xf numFmtId="0" fontId="20" fillId="5" borderId="4" xfId="0" applyFont="1" applyFill="1" applyBorder="1"/>
    <xf numFmtId="0" fontId="20" fillId="5" borderId="32" xfId="0" applyFont="1" applyFill="1" applyBorder="1"/>
    <xf numFmtId="0" fontId="20" fillId="5" borderId="31" xfId="0" applyFont="1" applyFill="1" applyBorder="1"/>
    <xf numFmtId="3" fontId="2" fillId="0" borderId="0" xfId="0" applyNumberFormat="1" applyFont="1" applyBorder="1" applyAlignment="1">
      <alignment horizontal="left" vertical="center" wrapText="1"/>
    </xf>
    <xf numFmtId="0" fontId="19" fillId="0" borderId="68" xfId="0" applyFont="1" applyBorder="1" applyAlignment="1">
      <alignment horizontal="center" vertical="center"/>
    </xf>
    <xf numFmtId="4" fontId="16" fillId="0" borderId="0" xfId="0" applyNumberFormat="1" applyFont="1"/>
    <xf numFmtId="0" fontId="16" fillId="0" borderId="0" xfId="0" applyFont="1" applyFill="1"/>
    <xf numFmtId="0" fontId="16" fillId="0" borderId="0" xfId="0" applyFont="1" applyFill="1" applyBorder="1"/>
    <xf numFmtId="4" fontId="16" fillId="0" borderId="0" xfId="0" applyNumberFormat="1" applyFont="1" applyFill="1"/>
    <xf numFmtId="0" fontId="19" fillId="0" borderId="0" xfId="0" applyFont="1" applyFill="1"/>
    <xf numFmtId="4" fontId="16" fillId="0" borderId="47" xfId="0" applyNumberFormat="1" applyFont="1" applyFill="1" applyBorder="1" applyAlignment="1">
      <alignment horizontal="center" vertical="center"/>
    </xf>
    <xf numFmtId="4" fontId="16" fillId="0" borderId="70" xfId="0" applyNumberFormat="1" applyFont="1" applyFill="1" applyBorder="1" applyAlignment="1">
      <alignment horizontal="center" vertical="center"/>
    </xf>
    <xf numFmtId="4" fontId="16" fillId="0" borderId="71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/>
    <xf numFmtId="0" fontId="32" fillId="5" borderId="24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5" fillId="5" borderId="43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5" fillId="5" borderId="86" xfId="0" applyNumberFormat="1" applyFont="1" applyFill="1" applyBorder="1" applyAlignment="1">
      <alignment horizontal="center" vertical="center"/>
    </xf>
    <xf numFmtId="9" fontId="15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5" fillId="5" borderId="27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3" fontId="15" fillId="5" borderId="94" xfId="0" applyNumberFormat="1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3" fontId="15" fillId="3" borderId="94" xfId="0" applyNumberFormat="1" applyFont="1" applyFill="1" applyBorder="1" applyAlignment="1">
      <alignment horizontal="center" vertical="center"/>
    </xf>
    <xf numFmtId="3" fontId="15" fillId="3" borderId="24" xfId="0" applyNumberFormat="1" applyFont="1" applyFill="1" applyBorder="1" applyAlignment="1">
      <alignment horizontal="center" vertical="center"/>
    </xf>
    <xf numFmtId="9" fontId="15" fillId="3" borderId="86" xfId="0" applyNumberFormat="1" applyFont="1" applyFill="1" applyBorder="1" applyAlignment="1">
      <alignment horizontal="center" vertical="center"/>
    </xf>
    <xf numFmtId="9" fontId="15" fillId="3" borderId="7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3" borderId="22" xfId="0" applyNumberFormat="1" applyFont="1" applyFill="1" applyBorder="1" applyAlignment="1">
      <alignment horizontal="center" vertical="center" wrapText="1"/>
    </xf>
    <xf numFmtId="49" fontId="33" fillId="3" borderId="6" xfId="0" applyNumberFormat="1" applyFont="1" applyFill="1" applyBorder="1" applyAlignment="1">
      <alignment horizontal="center" vertical="center" wrapText="1"/>
    </xf>
    <xf numFmtId="3" fontId="16" fillId="3" borderId="94" xfId="0" applyNumberFormat="1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49" fontId="32" fillId="3" borderId="22" xfId="0" applyNumberFormat="1" applyFont="1" applyFill="1" applyBorder="1" applyAlignment="1">
      <alignment horizontal="center" vertical="center" wrapText="1"/>
    </xf>
    <xf numFmtId="49" fontId="32" fillId="3" borderId="6" xfId="0" applyNumberFormat="1" applyFont="1" applyFill="1" applyBorder="1" applyAlignment="1">
      <alignment horizontal="center" vertical="center" wrapText="1"/>
    </xf>
    <xf numFmtId="49" fontId="32" fillId="6" borderId="22" xfId="0" applyNumberFormat="1" applyFont="1" applyFill="1" applyBorder="1" applyAlignment="1">
      <alignment horizontal="center"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3" fontId="15" fillId="6" borderId="94" xfId="0" applyNumberFormat="1" applyFont="1" applyFill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94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9" fontId="15" fillId="6" borderId="86" xfId="0" applyNumberFormat="1" applyFont="1" applyFill="1" applyBorder="1" applyAlignment="1">
      <alignment horizontal="center" vertical="center"/>
    </xf>
    <xf numFmtId="9" fontId="15" fillId="6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1" fillId="5" borderId="27" xfId="0" applyFont="1" applyFill="1" applyBorder="1" applyAlignment="1">
      <alignment horizontal="center" vertical="center" wrapText="1"/>
    </xf>
    <xf numFmtId="0" fontId="41" fillId="5" borderId="91" xfId="0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3" xfId="0" applyFont="1" applyFill="1" applyBorder="1" applyAlignment="1">
      <alignment horizontal="center" vertical="center"/>
    </xf>
    <xf numFmtId="9" fontId="41" fillId="5" borderId="86" xfId="0" applyNumberFormat="1" applyFont="1" applyFill="1" applyBorder="1" applyAlignment="1">
      <alignment horizontal="center" vertical="center"/>
    </xf>
    <xf numFmtId="9" fontId="41" fillId="5" borderId="46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5" xfId="0" applyNumberFormat="1" applyFont="1" applyBorder="1" applyAlignment="1">
      <alignment horizontal="center" vertical="center"/>
    </xf>
    <xf numFmtId="3" fontId="11" fillId="0" borderId="73" xfId="0" applyNumberFormat="1" applyFont="1" applyBorder="1" applyAlignment="1">
      <alignment horizontal="center" vertical="center"/>
    </xf>
    <xf numFmtId="3" fontId="11" fillId="0" borderId="71" xfId="0" applyNumberFormat="1" applyFont="1" applyBorder="1" applyAlignment="1">
      <alignment horizontal="center" vertical="center"/>
    </xf>
    <xf numFmtId="3" fontId="11" fillId="0" borderId="75" xfId="0" applyNumberFormat="1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 wrapText="1"/>
    </xf>
    <xf numFmtId="0" fontId="0" fillId="0" borderId="73" xfId="0" applyBorder="1" applyAlignment="1">
      <alignment horizontal="center" wrapText="1"/>
    </xf>
    <xf numFmtId="0" fontId="0" fillId="0" borderId="71" xfId="0" applyBorder="1" applyAlignment="1">
      <alignment horizont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9" fontId="19" fillId="0" borderId="48" xfId="0" applyNumberFormat="1" applyFont="1" applyBorder="1" applyAlignment="1">
      <alignment horizontal="center" vertical="center" wrapText="1"/>
    </xf>
    <xf numFmtId="9" fontId="19" fillId="0" borderId="49" xfId="0" applyNumberFormat="1" applyFont="1" applyBorder="1" applyAlignment="1">
      <alignment horizontal="center" vertical="center" wrapText="1"/>
    </xf>
    <xf numFmtId="9" fontId="19" fillId="0" borderId="16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center" vertical="center" wrapText="1"/>
    </xf>
    <xf numFmtId="3" fontId="19" fillId="0" borderId="32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50" xfId="0" applyNumberFormat="1" applyFont="1" applyBorder="1" applyAlignment="1">
      <alignment horizontal="center" vertical="center" wrapText="1"/>
    </xf>
    <xf numFmtId="3" fontId="19" fillId="0" borderId="51" xfId="0" applyNumberFormat="1" applyFont="1" applyBorder="1" applyAlignment="1">
      <alignment horizontal="center" vertical="center" wrapText="1"/>
    </xf>
    <xf numFmtId="3" fontId="19" fillId="0" borderId="59" xfId="0" applyNumberFormat="1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9" fontId="19" fillId="0" borderId="39" xfId="2" applyFont="1" applyBorder="1" applyAlignment="1">
      <alignment horizontal="center" vertical="center"/>
    </xf>
    <xf numFmtId="9" fontId="19" fillId="0" borderId="32" xfId="2" applyFont="1" applyBorder="1" applyAlignment="1">
      <alignment horizontal="center" vertical="center"/>
    </xf>
    <xf numFmtId="9" fontId="19" fillId="0" borderId="31" xfId="2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1" fillId="5" borderId="56" xfId="0" applyFont="1" applyFill="1" applyBorder="1" applyAlignment="1">
      <alignment horizontal="right" vertical="center" wrapText="1"/>
    </xf>
    <xf numFmtId="0" fontId="1" fillId="5" borderId="57" xfId="0" applyFont="1" applyFill="1" applyBorder="1" applyAlignment="1">
      <alignment horizontal="right" vertical="center" wrapText="1"/>
    </xf>
    <xf numFmtId="3" fontId="4" fillId="5" borderId="56" xfId="0" applyNumberFormat="1" applyFont="1" applyFill="1" applyBorder="1" applyAlignment="1">
      <alignment horizontal="center" vertical="center"/>
    </xf>
    <xf numFmtId="3" fontId="4" fillId="5" borderId="57" xfId="0" applyNumberFormat="1" applyFont="1" applyFill="1" applyBorder="1" applyAlignment="1">
      <alignment horizontal="center" vertical="center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2" xfId="0" applyNumberFormat="1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49" fontId="16" fillId="0" borderId="28" xfId="0" applyNumberFormat="1" applyFont="1" applyFill="1" applyBorder="1" applyAlignment="1">
      <alignment horizontal="left" vertical="center" wrapText="1"/>
    </xf>
    <xf numFmtId="0" fontId="10" fillId="0" borderId="73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showGridLines="0" workbookViewId="0">
      <selection activeCell="H75" sqref="H75"/>
    </sheetView>
  </sheetViews>
  <sheetFormatPr defaultRowHeight="15.7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8" customWidth="1"/>
    <col min="9" max="9" width="17.85546875" style="196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>
      <c r="F1" s="310"/>
      <c r="H1" s="208"/>
      <c r="I1" s="208" t="s">
        <v>664</v>
      </c>
      <c r="J1" s="311"/>
      <c r="K1" s="311"/>
    </row>
    <row r="2" spans="1:11" ht="20.25" customHeight="1">
      <c r="B2" s="530" t="s">
        <v>573</v>
      </c>
      <c r="C2" s="530"/>
      <c r="D2" s="530"/>
      <c r="E2" s="530"/>
      <c r="F2" s="530"/>
      <c r="G2" s="530"/>
      <c r="H2" s="530"/>
      <c r="I2" s="530"/>
    </row>
    <row r="3" spans="1:11" ht="19.5" customHeight="1">
      <c r="B3" s="530" t="s">
        <v>736</v>
      </c>
      <c r="C3" s="530"/>
      <c r="D3" s="530"/>
      <c r="E3" s="530"/>
      <c r="F3" s="530"/>
      <c r="G3" s="530"/>
      <c r="H3" s="530"/>
      <c r="I3" s="530"/>
    </row>
    <row r="4" spans="1:11" ht="12" customHeight="1">
      <c r="B4" s="312"/>
      <c r="C4" s="312"/>
      <c r="D4" s="312"/>
      <c r="E4" s="312"/>
      <c r="F4" s="312"/>
      <c r="G4" s="196"/>
      <c r="H4" s="197"/>
      <c r="I4" s="197"/>
    </row>
    <row r="5" spans="1:11" ht="12" customHeight="1" thickBot="1">
      <c r="B5" s="155"/>
      <c r="C5" s="155"/>
      <c r="D5" s="155"/>
      <c r="E5" s="312"/>
      <c r="F5" s="312"/>
      <c r="G5" s="196"/>
      <c r="H5" s="197"/>
      <c r="I5" s="197" t="s">
        <v>128</v>
      </c>
    </row>
    <row r="6" spans="1:11" ht="29.25" customHeight="1">
      <c r="B6" s="531" t="s">
        <v>60</v>
      </c>
      <c r="C6" s="540" t="s">
        <v>61</v>
      </c>
      <c r="D6" s="539" t="s">
        <v>84</v>
      </c>
      <c r="E6" s="533" t="s">
        <v>737</v>
      </c>
      <c r="F6" s="535" t="s">
        <v>738</v>
      </c>
      <c r="G6" s="544" t="s">
        <v>739</v>
      </c>
      <c r="H6" s="545"/>
      <c r="I6" s="542" t="s">
        <v>740</v>
      </c>
    </row>
    <row r="7" spans="1:11" ht="24.75" customHeight="1">
      <c r="A7" s="16"/>
      <c r="B7" s="532"/>
      <c r="C7" s="541"/>
      <c r="D7" s="526"/>
      <c r="E7" s="534"/>
      <c r="F7" s="536"/>
      <c r="G7" s="272" t="s">
        <v>67</v>
      </c>
      <c r="H7" s="458" t="s">
        <v>46</v>
      </c>
      <c r="I7" s="543"/>
    </row>
    <row r="8" spans="1:11" ht="16.5" customHeight="1" thickBot="1">
      <c r="A8" s="82"/>
      <c r="B8" s="313">
        <v>1</v>
      </c>
      <c r="C8" s="226">
        <v>2</v>
      </c>
      <c r="D8" s="314">
        <v>3</v>
      </c>
      <c r="E8" s="225">
        <v>4</v>
      </c>
      <c r="F8" s="314">
        <v>5</v>
      </c>
      <c r="G8" s="206">
        <v>6</v>
      </c>
      <c r="H8" s="345">
        <v>7</v>
      </c>
      <c r="I8" s="207">
        <v>8</v>
      </c>
    </row>
    <row r="9" spans="1:11" s="8" customFormat="1" ht="20.100000000000001" customHeight="1">
      <c r="A9" s="462"/>
      <c r="B9" s="524"/>
      <c r="C9" s="468" t="s">
        <v>574</v>
      </c>
      <c r="D9" s="526">
        <v>1001</v>
      </c>
      <c r="E9" s="528">
        <f>E11+E14+E17+E18-E19+E20+E21</f>
        <v>213933</v>
      </c>
      <c r="F9" s="528">
        <f t="shared" ref="F9:H9" si="0">F11+F14+F17+F18-F19+F20+F21</f>
        <v>231260</v>
      </c>
      <c r="G9" s="528">
        <f t="shared" si="0"/>
        <v>77228</v>
      </c>
      <c r="H9" s="528">
        <f t="shared" si="0"/>
        <v>76351</v>
      </c>
      <c r="I9" s="537">
        <f>IFERROR(H9/G9,"  ")</f>
        <v>0.98864401512404831</v>
      </c>
    </row>
    <row r="10" spans="1:11" s="8" customFormat="1" ht="13.5" customHeight="1">
      <c r="A10" s="462"/>
      <c r="B10" s="525"/>
      <c r="C10" s="469" t="s">
        <v>575</v>
      </c>
      <c r="D10" s="527"/>
      <c r="E10" s="529"/>
      <c r="F10" s="529"/>
      <c r="G10" s="529"/>
      <c r="H10" s="529"/>
      <c r="I10" s="538" t="str">
        <f>IFERROR(H10/G10,"  ")</f>
        <v xml:space="preserve">  </v>
      </c>
    </row>
    <row r="11" spans="1:11" s="8" customFormat="1" ht="20.100000000000001" customHeight="1">
      <c r="A11" s="462"/>
      <c r="B11" s="463">
        <v>60</v>
      </c>
      <c r="C11" s="464" t="s">
        <v>576</v>
      </c>
      <c r="D11" s="465">
        <v>1002</v>
      </c>
      <c r="E11" s="466">
        <f>E12+E13</f>
        <v>98536</v>
      </c>
      <c r="F11" s="466">
        <f t="shared" ref="F11:H11" si="1">F12+F13</f>
        <v>87915</v>
      </c>
      <c r="G11" s="466">
        <f t="shared" si="1"/>
        <v>43988</v>
      </c>
      <c r="H11" s="466">
        <f t="shared" si="1"/>
        <v>49002</v>
      </c>
      <c r="I11" s="467">
        <f>IFERROR(H11/G11,"  ")</f>
        <v>1.1139856324452124</v>
      </c>
    </row>
    <row r="12" spans="1:11" ht="20.100000000000001" customHeight="1">
      <c r="A12" s="82"/>
      <c r="B12" s="315" t="s">
        <v>577</v>
      </c>
      <c r="C12" s="216" t="s">
        <v>578</v>
      </c>
      <c r="D12" s="316">
        <v>1003</v>
      </c>
      <c r="E12" s="318">
        <v>98536</v>
      </c>
      <c r="F12" s="319">
        <v>87915</v>
      </c>
      <c r="G12" s="217">
        <v>43988</v>
      </c>
      <c r="H12" s="319">
        <v>49002</v>
      </c>
      <c r="I12" s="218">
        <f>IFERROR(H12/G12,"  ")</f>
        <v>1.1139856324452124</v>
      </c>
    </row>
    <row r="13" spans="1:11" ht="20.100000000000001" customHeight="1">
      <c r="A13" s="82"/>
      <c r="B13" s="315" t="s">
        <v>579</v>
      </c>
      <c r="C13" s="216" t="s">
        <v>580</v>
      </c>
      <c r="D13" s="316">
        <v>1004</v>
      </c>
      <c r="E13" s="318"/>
      <c r="F13" s="319"/>
      <c r="G13" s="217"/>
      <c r="H13" s="319"/>
      <c r="I13" s="218" t="str">
        <f t="shared" ref="I13:I74" si="2">IFERROR(H13/G13,"  ")</f>
        <v xml:space="preserve">  </v>
      </c>
    </row>
    <row r="14" spans="1:11" s="8" customFormat="1" ht="20.100000000000001" customHeight="1">
      <c r="A14" s="462"/>
      <c r="B14" s="463">
        <v>61</v>
      </c>
      <c r="C14" s="464" t="s">
        <v>581</v>
      </c>
      <c r="D14" s="465">
        <v>1005</v>
      </c>
      <c r="E14" s="466">
        <f>E15+E16</f>
        <v>110427</v>
      </c>
      <c r="F14" s="466">
        <f t="shared" ref="F14:H14" si="3">F15+F16</f>
        <v>139335</v>
      </c>
      <c r="G14" s="466">
        <f t="shared" si="3"/>
        <v>32660</v>
      </c>
      <c r="H14" s="466">
        <f t="shared" si="3"/>
        <v>27026</v>
      </c>
      <c r="I14" s="467">
        <f t="shared" si="2"/>
        <v>0.82749540722596449</v>
      </c>
    </row>
    <row r="15" spans="1:11" ht="20.100000000000001" customHeight="1">
      <c r="A15" s="82"/>
      <c r="B15" s="315" t="s">
        <v>582</v>
      </c>
      <c r="C15" s="216" t="s">
        <v>583</v>
      </c>
      <c r="D15" s="316">
        <v>1006</v>
      </c>
      <c r="E15" s="318">
        <v>110427</v>
      </c>
      <c r="F15" s="319">
        <v>139335</v>
      </c>
      <c r="G15" s="217">
        <v>32660</v>
      </c>
      <c r="H15" s="319">
        <v>27026</v>
      </c>
      <c r="I15" s="218">
        <f t="shared" si="2"/>
        <v>0.82749540722596449</v>
      </c>
    </row>
    <row r="16" spans="1:11" ht="20.100000000000001" customHeight="1">
      <c r="A16" s="82"/>
      <c r="B16" s="315" t="s">
        <v>584</v>
      </c>
      <c r="C16" s="216" t="s">
        <v>585</v>
      </c>
      <c r="D16" s="316">
        <v>1007</v>
      </c>
      <c r="E16" s="318"/>
      <c r="F16" s="319"/>
      <c r="G16" s="217"/>
      <c r="H16" s="319"/>
      <c r="I16" s="218" t="str">
        <f t="shared" si="2"/>
        <v xml:space="preserve">  </v>
      </c>
    </row>
    <row r="17" spans="1:9" ht="20.100000000000001" customHeight="1">
      <c r="A17" s="82"/>
      <c r="B17" s="315">
        <v>62</v>
      </c>
      <c r="C17" s="216" t="s">
        <v>586</v>
      </c>
      <c r="D17" s="316">
        <v>1008</v>
      </c>
      <c r="E17" s="318">
        <v>1934</v>
      </c>
      <c r="F17" s="319">
        <v>2550</v>
      </c>
      <c r="G17" s="217"/>
      <c r="H17" s="319"/>
      <c r="I17" s="218" t="str">
        <f t="shared" si="2"/>
        <v xml:space="preserve">  </v>
      </c>
    </row>
    <row r="18" spans="1:9" ht="20.100000000000001" customHeight="1">
      <c r="A18" s="82"/>
      <c r="B18" s="315">
        <v>630</v>
      </c>
      <c r="C18" s="216" t="s">
        <v>587</v>
      </c>
      <c r="D18" s="316">
        <v>1009</v>
      </c>
      <c r="E18" s="318"/>
      <c r="F18" s="319"/>
      <c r="G18" s="217"/>
      <c r="H18" s="319"/>
      <c r="I18" s="218" t="str">
        <f t="shared" si="2"/>
        <v xml:space="preserve">  </v>
      </c>
    </row>
    <row r="19" spans="1:9" ht="20.100000000000001" customHeight="1">
      <c r="A19" s="82"/>
      <c r="B19" s="315">
        <v>631</v>
      </c>
      <c r="C19" s="216" t="s">
        <v>588</v>
      </c>
      <c r="D19" s="316">
        <v>1010</v>
      </c>
      <c r="E19" s="318"/>
      <c r="F19" s="319"/>
      <c r="G19" s="217"/>
      <c r="H19" s="319"/>
      <c r="I19" s="218" t="str">
        <f t="shared" si="2"/>
        <v xml:space="preserve">  </v>
      </c>
    </row>
    <row r="20" spans="1:9" ht="20.100000000000001" customHeight="1">
      <c r="A20" s="82"/>
      <c r="B20" s="315" t="s">
        <v>589</v>
      </c>
      <c r="C20" s="216" t="s">
        <v>590</v>
      </c>
      <c r="D20" s="316">
        <v>1011</v>
      </c>
      <c r="E20" s="318">
        <v>3036</v>
      </c>
      <c r="F20" s="319">
        <v>1460</v>
      </c>
      <c r="G20" s="217">
        <v>580</v>
      </c>
      <c r="H20" s="319">
        <v>323</v>
      </c>
      <c r="I20" s="218">
        <f t="shared" si="2"/>
        <v>0.55689655172413788</v>
      </c>
    </row>
    <row r="21" spans="1:9" ht="25.5" customHeight="1">
      <c r="A21" s="82"/>
      <c r="B21" s="315" t="s">
        <v>591</v>
      </c>
      <c r="C21" s="216" t="s">
        <v>592</v>
      </c>
      <c r="D21" s="316">
        <v>1012</v>
      </c>
      <c r="E21" s="318"/>
      <c r="F21" s="319"/>
      <c r="G21" s="217"/>
      <c r="H21" s="319"/>
      <c r="I21" s="218" t="str">
        <f t="shared" si="2"/>
        <v xml:space="preserve">  </v>
      </c>
    </row>
    <row r="22" spans="1:9" ht="20.100000000000001" customHeight="1">
      <c r="A22" s="82"/>
      <c r="B22" s="338"/>
      <c r="C22" s="339" t="s">
        <v>593</v>
      </c>
      <c r="D22" s="340">
        <v>1013</v>
      </c>
      <c r="E22" s="495">
        <f>E23+E24+E25+E29+E30+E31+E32+E33</f>
        <v>215489</v>
      </c>
      <c r="F22" s="495">
        <f t="shared" ref="F22:H22" si="4">F23+F24+F25+F29+F30+F31+F32+F33</f>
        <v>231243</v>
      </c>
      <c r="G22" s="495">
        <f t="shared" si="4"/>
        <v>78198</v>
      </c>
      <c r="H22" s="495">
        <f t="shared" si="4"/>
        <v>72014</v>
      </c>
      <c r="I22" s="496">
        <f t="shared" si="2"/>
        <v>0.9209186935727256</v>
      </c>
    </row>
    <row r="23" spans="1:9" ht="20.100000000000001" customHeight="1">
      <c r="A23" s="82"/>
      <c r="B23" s="315">
        <v>50</v>
      </c>
      <c r="C23" s="216" t="s">
        <v>594</v>
      </c>
      <c r="D23" s="316">
        <v>1014</v>
      </c>
      <c r="E23" s="318">
        <v>78329</v>
      </c>
      <c r="F23" s="319">
        <v>71077</v>
      </c>
      <c r="G23" s="217">
        <v>36732</v>
      </c>
      <c r="H23" s="319">
        <v>36543</v>
      </c>
      <c r="I23" s="218">
        <f t="shared" si="2"/>
        <v>0.99485462267232927</v>
      </c>
    </row>
    <row r="24" spans="1:9" ht="20.100000000000001" customHeight="1">
      <c r="A24" s="82"/>
      <c r="B24" s="315">
        <v>51</v>
      </c>
      <c r="C24" s="216" t="s">
        <v>595</v>
      </c>
      <c r="D24" s="316">
        <v>1015</v>
      </c>
      <c r="E24" s="318">
        <v>24265</v>
      </c>
      <c r="F24" s="319">
        <v>32649</v>
      </c>
      <c r="G24" s="217">
        <v>8936</v>
      </c>
      <c r="H24" s="319">
        <v>5866</v>
      </c>
      <c r="I24" s="218">
        <f t="shared" si="2"/>
        <v>0.65644583706356308</v>
      </c>
    </row>
    <row r="25" spans="1:9" s="8" customFormat="1" ht="25.5" customHeight="1">
      <c r="A25" s="462"/>
      <c r="B25" s="463">
        <v>52</v>
      </c>
      <c r="C25" s="464" t="s">
        <v>596</v>
      </c>
      <c r="D25" s="465">
        <v>1016</v>
      </c>
      <c r="E25" s="466">
        <f>E26+E27+E28</f>
        <v>86921</v>
      </c>
      <c r="F25" s="466">
        <f t="shared" ref="F25:H25" si="5">F26+F27+F28</f>
        <v>98546</v>
      </c>
      <c r="G25" s="466">
        <f t="shared" si="5"/>
        <v>24199</v>
      </c>
      <c r="H25" s="466">
        <f t="shared" si="5"/>
        <v>23267</v>
      </c>
      <c r="I25" s="467">
        <f t="shared" si="2"/>
        <v>0.96148601181867022</v>
      </c>
    </row>
    <row r="26" spans="1:9" ht="20.100000000000001" customHeight="1">
      <c r="A26" s="82"/>
      <c r="B26" s="315">
        <v>520</v>
      </c>
      <c r="C26" s="216" t="s">
        <v>597</v>
      </c>
      <c r="D26" s="316">
        <v>1017</v>
      </c>
      <c r="E26" s="318">
        <v>67468</v>
      </c>
      <c r="F26" s="319">
        <v>77295</v>
      </c>
      <c r="G26" s="217">
        <v>19002</v>
      </c>
      <c r="H26" s="319">
        <v>18697</v>
      </c>
      <c r="I26" s="218">
        <f t="shared" si="2"/>
        <v>0.98394905799389543</v>
      </c>
    </row>
    <row r="27" spans="1:9" ht="20.100000000000001" customHeight="1">
      <c r="A27" s="82"/>
      <c r="B27" s="315">
        <v>521</v>
      </c>
      <c r="C27" s="216" t="s">
        <v>598</v>
      </c>
      <c r="D27" s="316">
        <v>1018</v>
      </c>
      <c r="E27" s="318">
        <v>10221</v>
      </c>
      <c r="F27" s="319">
        <v>11710</v>
      </c>
      <c r="G27" s="217">
        <v>2879</v>
      </c>
      <c r="H27" s="319">
        <v>2833</v>
      </c>
      <c r="I27" s="218">
        <f t="shared" si="2"/>
        <v>0.98402222994095168</v>
      </c>
    </row>
    <row r="28" spans="1:9" ht="20.100000000000001" customHeight="1">
      <c r="A28" s="82"/>
      <c r="B28" s="315" t="s">
        <v>599</v>
      </c>
      <c r="C28" s="216" t="s">
        <v>600</v>
      </c>
      <c r="D28" s="316">
        <v>1019</v>
      </c>
      <c r="E28" s="318">
        <v>9232</v>
      </c>
      <c r="F28" s="319">
        <v>9541</v>
      </c>
      <c r="G28" s="217">
        <v>2318</v>
      </c>
      <c r="H28" s="319">
        <v>1737</v>
      </c>
      <c r="I28" s="218">
        <f t="shared" si="2"/>
        <v>0.74935289042277831</v>
      </c>
    </row>
    <row r="29" spans="1:9" ht="20.100000000000001" customHeight="1">
      <c r="A29" s="82"/>
      <c r="B29" s="315">
        <v>540</v>
      </c>
      <c r="C29" s="216" t="s">
        <v>601</v>
      </c>
      <c r="D29" s="316">
        <v>1020</v>
      </c>
      <c r="E29" s="318">
        <v>6383</v>
      </c>
      <c r="F29" s="319">
        <v>7100</v>
      </c>
      <c r="G29" s="217">
        <v>1879</v>
      </c>
      <c r="H29" s="319">
        <v>1643</v>
      </c>
      <c r="I29" s="218">
        <f t="shared" si="2"/>
        <v>0.87440127727514638</v>
      </c>
    </row>
    <row r="30" spans="1:9" ht="25.5" customHeight="1">
      <c r="A30" s="82"/>
      <c r="B30" s="315" t="s">
        <v>602</v>
      </c>
      <c r="C30" s="216" t="s">
        <v>603</v>
      </c>
      <c r="D30" s="316">
        <v>1021</v>
      </c>
      <c r="E30" s="318">
        <v>7</v>
      </c>
      <c r="F30" s="319"/>
      <c r="G30" s="217"/>
      <c r="H30" s="319"/>
      <c r="I30" s="218" t="str">
        <f t="shared" si="2"/>
        <v xml:space="preserve">  </v>
      </c>
    </row>
    <row r="31" spans="1:9" ht="20.100000000000001" customHeight="1">
      <c r="A31" s="82"/>
      <c r="B31" s="315">
        <v>53</v>
      </c>
      <c r="C31" s="216" t="s">
        <v>604</v>
      </c>
      <c r="D31" s="316">
        <v>1022</v>
      </c>
      <c r="E31" s="318">
        <v>10126</v>
      </c>
      <c r="F31" s="319">
        <v>11119</v>
      </c>
      <c r="G31" s="217">
        <v>3956</v>
      </c>
      <c r="H31" s="319">
        <v>2491</v>
      </c>
      <c r="I31" s="218">
        <f t="shared" si="2"/>
        <v>0.62967644084934282</v>
      </c>
    </row>
    <row r="32" spans="1:9" ht="20.100000000000001" customHeight="1">
      <c r="A32" s="82"/>
      <c r="B32" s="315" t="s">
        <v>605</v>
      </c>
      <c r="C32" s="216" t="s">
        <v>606</v>
      </c>
      <c r="D32" s="316">
        <v>1023</v>
      </c>
      <c r="E32" s="318">
        <v>1899</v>
      </c>
      <c r="F32" s="319">
        <v>2000</v>
      </c>
      <c r="G32" s="217"/>
      <c r="H32" s="319"/>
      <c r="I32" s="218" t="str">
        <f t="shared" si="2"/>
        <v xml:space="preserve">  </v>
      </c>
    </row>
    <row r="33" spans="1:9" ht="20.100000000000001" customHeight="1">
      <c r="A33" s="82"/>
      <c r="B33" s="315">
        <v>55</v>
      </c>
      <c r="C33" s="216" t="s">
        <v>607</v>
      </c>
      <c r="D33" s="316">
        <v>1024</v>
      </c>
      <c r="E33" s="318">
        <v>7559</v>
      </c>
      <c r="F33" s="319">
        <v>8752</v>
      </c>
      <c r="G33" s="217">
        <v>2496</v>
      </c>
      <c r="H33" s="319">
        <v>2204</v>
      </c>
      <c r="I33" s="218">
        <f t="shared" si="2"/>
        <v>0.88301282051282048</v>
      </c>
    </row>
    <row r="34" spans="1:9" s="8" customFormat="1" ht="20.100000000000001" customHeight="1">
      <c r="A34" s="462"/>
      <c r="B34" s="470"/>
      <c r="C34" s="339" t="s">
        <v>608</v>
      </c>
      <c r="D34" s="471">
        <v>1025</v>
      </c>
      <c r="E34" s="472"/>
      <c r="F34" s="472">
        <f>F9-F22</f>
        <v>17</v>
      </c>
      <c r="G34" s="472"/>
      <c r="H34" s="472">
        <f>H9-H22</f>
        <v>4337</v>
      </c>
      <c r="I34" s="473" t="str">
        <f t="shared" si="2"/>
        <v xml:space="preserve">  </v>
      </c>
    </row>
    <row r="35" spans="1:9" s="8" customFormat="1" ht="20.100000000000001" customHeight="1">
      <c r="A35" s="462"/>
      <c r="B35" s="470"/>
      <c r="C35" s="339" t="s">
        <v>609</v>
      </c>
      <c r="D35" s="471">
        <v>1026</v>
      </c>
      <c r="E35" s="472">
        <f>E22-E9</f>
        <v>1556</v>
      </c>
      <c r="F35" s="472">
        <v>0</v>
      </c>
      <c r="G35" s="472">
        <f t="shared" ref="G35" si="6">G22-G9</f>
        <v>970</v>
      </c>
      <c r="H35" s="472"/>
      <c r="I35" s="473">
        <f t="shared" si="2"/>
        <v>0</v>
      </c>
    </row>
    <row r="36" spans="1:9" s="8" customFormat="1" ht="20.100000000000001" customHeight="1">
      <c r="A36" s="462"/>
      <c r="B36" s="525"/>
      <c r="C36" s="474" t="s">
        <v>610</v>
      </c>
      <c r="D36" s="527">
        <v>1027</v>
      </c>
      <c r="E36" s="548">
        <f>E38+E39+E40+E41</f>
        <v>1161</v>
      </c>
      <c r="F36" s="546">
        <f t="shared" ref="F36:H36" si="7">F38+F39+F40+F41</f>
        <v>1000</v>
      </c>
      <c r="G36" s="548">
        <f t="shared" si="7"/>
        <v>400</v>
      </c>
      <c r="H36" s="548">
        <f t="shared" si="7"/>
        <v>342</v>
      </c>
      <c r="I36" s="548"/>
    </row>
    <row r="37" spans="1:9" s="8" customFormat="1" ht="14.25" customHeight="1">
      <c r="A37" s="462"/>
      <c r="B37" s="525"/>
      <c r="C37" s="469" t="s">
        <v>611</v>
      </c>
      <c r="D37" s="527"/>
      <c r="E37" s="529"/>
      <c r="F37" s="547"/>
      <c r="G37" s="529"/>
      <c r="H37" s="529"/>
      <c r="I37" s="529"/>
    </row>
    <row r="38" spans="1:9" ht="24" customHeight="1">
      <c r="A38" s="82"/>
      <c r="B38" s="315" t="s">
        <v>612</v>
      </c>
      <c r="C38" s="216" t="s">
        <v>613</v>
      </c>
      <c r="D38" s="316">
        <v>1028</v>
      </c>
      <c r="E38" s="318"/>
      <c r="F38" s="319"/>
      <c r="G38" s="217"/>
      <c r="H38" s="319"/>
      <c r="I38" s="218" t="str">
        <f t="shared" si="2"/>
        <v xml:space="preserve">  </v>
      </c>
    </row>
    <row r="39" spans="1:9" ht="20.100000000000001" customHeight="1">
      <c r="A39" s="82"/>
      <c r="B39" s="315">
        <v>662</v>
      </c>
      <c r="C39" s="216" t="s">
        <v>614</v>
      </c>
      <c r="D39" s="316">
        <v>1029</v>
      </c>
      <c r="E39" s="318">
        <v>1161</v>
      </c>
      <c r="F39" s="319">
        <v>1000</v>
      </c>
      <c r="G39" s="217">
        <v>400</v>
      </c>
      <c r="H39" s="319">
        <v>342</v>
      </c>
      <c r="I39" s="218">
        <f t="shared" si="2"/>
        <v>0.85499999999999998</v>
      </c>
    </row>
    <row r="40" spans="1:9" ht="20.100000000000001" customHeight="1">
      <c r="A40" s="82"/>
      <c r="B40" s="315" t="s">
        <v>126</v>
      </c>
      <c r="C40" s="216" t="s">
        <v>615</v>
      </c>
      <c r="D40" s="316">
        <v>1030</v>
      </c>
      <c r="E40" s="318"/>
      <c r="F40" s="319"/>
      <c r="G40" s="217"/>
      <c r="H40" s="319"/>
      <c r="I40" s="218" t="str">
        <f t="shared" si="2"/>
        <v xml:space="preserve">  </v>
      </c>
    </row>
    <row r="41" spans="1:9" ht="20.100000000000001" customHeight="1">
      <c r="A41" s="82"/>
      <c r="B41" s="315" t="s">
        <v>616</v>
      </c>
      <c r="C41" s="216" t="s">
        <v>617</v>
      </c>
      <c r="D41" s="316">
        <v>1031</v>
      </c>
      <c r="E41" s="318"/>
      <c r="F41" s="319"/>
      <c r="G41" s="217"/>
      <c r="H41" s="319"/>
      <c r="I41" s="218" t="str">
        <f t="shared" si="2"/>
        <v xml:space="preserve">  </v>
      </c>
    </row>
    <row r="42" spans="1:9" s="8" customFormat="1" ht="20.100000000000001" customHeight="1">
      <c r="A42" s="462"/>
      <c r="B42" s="525"/>
      <c r="C42" s="474" t="s">
        <v>618</v>
      </c>
      <c r="D42" s="527">
        <v>1032</v>
      </c>
      <c r="E42" s="548">
        <f>E44+E45+E46+E47</f>
        <v>0</v>
      </c>
      <c r="F42" s="548">
        <f t="shared" ref="F42:H42" si="8">F44+F45+F46+F47</f>
        <v>0</v>
      </c>
      <c r="G42" s="548">
        <f t="shared" si="8"/>
        <v>0</v>
      </c>
      <c r="H42" s="548">
        <f t="shared" si="8"/>
        <v>0</v>
      </c>
      <c r="I42" s="537" t="str">
        <f t="shared" si="2"/>
        <v xml:space="preserve">  </v>
      </c>
    </row>
    <row r="43" spans="1:9" s="8" customFormat="1" ht="20.100000000000001" customHeight="1">
      <c r="A43" s="462"/>
      <c r="B43" s="525"/>
      <c r="C43" s="469" t="s">
        <v>619</v>
      </c>
      <c r="D43" s="527"/>
      <c r="E43" s="529"/>
      <c r="F43" s="529"/>
      <c r="G43" s="529"/>
      <c r="H43" s="529"/>
      <c r="I43" s="538" t="str">
        <f t="shared" si="2"/>
        <v xml:space="preserve">  </v>
      </c>
    </row>
    <row r="44" spans="1:9" ht="27.75" customHeight="1">
      <c r="A44" s="82"/>
      <c r="B44" s="315" t="s">
        <v>620</v>
      </c>
      <c r="C44" s="216" t="s">
        <v>621</v>
      </c>
      <c r="D44" s="316">
        <v>1033</v>
      </c>
      <c r="E44" s="318"/>
      <c r="F44" s="319"/>
      <c r="G44" s="217"/>
      <c r="H44" s="319"/>
      <c r="I44" s="218" t="str">
        <f t="shared" si="2"/>
        <v xml:space="preserve">  </v>
      </c>
    </row>
    <row r="45" spans="1:9" ht="20.100000000000001" customHeight="1">
      <c r="A45" s="82"/>
      <c r="B45" s="315">
        <v>562</v>
      </c>
      <c r="C45" s="216" t="s">
        <v>622</v>
      </c>
      <c r="D45" s="316">
        <v>1034</v>
      </c>
      <c r="E45" s="318"/>
      <c r="F45" s="319"/>
      <c r="G45" s="217"/>
      <c r="H45" s="319"/>
      <c r="I45" s="218" t="str">
        <f t="shared" si="2"/>
        <v xml:space="preserve">  </v>
      </c>
    </row>
    <row r="46" spans="1:9" ht="20.100000000000001" customHeight="1">
      <c r="A46" s="82"/>
      <c r="B46" s="315" t="s">
        <v>127</v>
      </c>
      <c r="C46" s="216" t="s">
        <v>623</v>
      </c>
      <c r="D46" s="316">
        <v>1035</v>
      </c>
      <c r="E46" s="318"/>
      <c r="F46" s="319"/>
      <c r="G46" s="217"/>
      <c r="H46" s="319"/>
      <c r="I46" s="218" t="str">
        <f t="shared" si="2"/>
        <v xml:space="preserve">  </v>
      </c>
    </row>
    <row r="47" spans="1:9" ht="20.100000000000001" customHeight="1">
      <c r="A47" s="82"/>
      <c r="B47" s="315" t="s">
        <v>624</v>
      </c>
      <c r="C47" s="216" t="s">
        <v>625</v>
      </c>
      <c r="D47" s="316">
        <v>1036</v>
      </c>
      <c r="E47" s="318"/>
      <c r="F47" s="319"/>
      <c r="G47" s="217"/>
      <c r="H47" s="319"/>
      <c r="I47" s="218" t="str">
        <f t="shared" si="2"/>
        <v xml:space="preserve">  </v>
      </c>
    </row>
    <row r="48" spans="1:9" s="8" customFormat="1" ht="20.100000000000001" customHeight="1">
      <c r="A48" s="462"/>
      <c r="B48" s="475"/>
      <c r="C48" s="210" t="s">
        <v>626</v>
      </c>
      <c r="D48" s="357">
        <v>1037</v>
      </c>
      <c r="E48" s="476">
        <f>E36-E42</f>
        <v>1161</v>
      </c>
      <c r="F48" s="476">
        <f t="shared" ref="F48:H48" si="9">F36-F42</f>
        <v>1000</v>
      </c>
      <c r="G48" s="476">
        <f t="shared" si="9"/>
        <v>400</v>
      </c>
      <c r="H48" s="476">
        <f t="shared" si="9"/>
        <v>342</v>
      </c>
      <c r="I48" s="477">
        <f t="shared" si="2"/>
        <v>0.85499999999999998</v>
      </c>
    </row>
    <row r="49" spans="1:9" s="8" customFormat="1" ht="20.100000000000001" customHeight="1">
      <c r="A49" s="462"/>
      <c r="B49" s="475"/>
      <c r="C49" s="210" t="s">
        <v>627</v>
      </c>
      <c r="D49" s="357">
        <v>1038</v>
      </c>
      <c r="E49" s="476"/>
      <c r="F49" s="476"/>
      <c r="G49" s="476"/>
      <c r="H49" s="476"/>
      <c r="I49" s="477" t="str">
        <f t="shared" si="2"/>
        <v xml:space="preserve">  </v>
      </c>
    </row>
    <row r="50" spans="1:9" ht="34.5" customHeight="1">
      <c r="A50" s="82"/>
      <c r="B50" s="315" t="s">
        <v>628</v>
      </c>
      <c r="C50" s="210" t="s">
        <v>629</v>
      </c>
      <c r="D50" s="316">
        <v>1039</v>
      </c>
      <c r="E50" s="318">
        <v>969</v>
      </c>
      <c r="F50" s="319">
        <v>800</v>
      </c>
      <c r="G50" s="217"/>
      <c r="H50" s="319">
        <v>17</v>
      </c>
      <c r="I50" s="218" t="str">
        <f t="shared" si="2"/>
        <v xml:space="preserve">  </v>
      </c>
    </row>
    <row r="51" spans="1:9" ht="35.25" customHeight="1">
      <c r="A51" s="82"/>
      <c r="B51" s="315" t="s">
        <v>630</v>
      </c>
      <c r="C51" s="210" t="s">
        <v>631</v>
      </c>
      <c r="D51" s="316">
        <v>1040</v>
      </c>
      <c r="E51" s="318">
        <v>1350</v>
      </c>
      <c r="F51" s="319">
        <v>1200</v>
      </c>
      <c r="G51" s="217"/>
      <c r="H51" s="319"/>
      <c r="I51" s="218" t="str">
        <f t="shared" si="2"/>
        <v xml:space="preserve">  </v>
      </c>
    </row>
    <row r="52" spans="1:9" ht="20.100000000000001" customHeight="1">
      <c r="A52" s="82"/>
      <c r="B52" s="338">
        <v>67</v>
      </c>
      <c r="C52" s="339" t="s">
        <v>632</v>
      </c>
      <c r="D52" s="340">
        <v>1041</v>
      </c>
      <c r="E52" s="341">
        <v>502</v>
      </c>
      <c r="F52" s="342">
        <v>490</v>
      </c>
      <c r="G52" s="343">
        <v>250</v>
      </c>
      <c r="H52" s="342">
        <v>28</v>
      </c>
      <c r="I52" s="344">
        <f t="shared" si="2"/>
        <v>0.112</v>
      </c>
    </row>
    <row r="53" spans="1:9" ht="20.100000000000001" customHeight="1">
      <c r="A53" s="82"/>
      <c r="B53" s="338">
        <v>57</v>
      </c>
      <c r="C53" s="339" t="s">
        <v>633</v>
      </c>
      <c r="D53" s="340">
        <v>1042</v>
      </c>
      <c r="E53" s="341">
        <v>176</v>
      </c>
      <c r="F53" s="342">
        <v>550</v>
      </c>
      <c r="G53" s="343">
        <v>150</v>
      </c>
      <c r="H53" s="342">
        <v>201</v>
      </c>
      <c r="I53" s="344">
        <f t="shared" si="2"/>
        <v>1.34</v>
      </c>
    </row>
    <row r="54" spans="1:9" s="8" customFormat="1" ht="20.100000000000001" customHeight="1">
      <c r="A54" s="462"/>
      <c r="B54" s="525"/>
      <c r="C54" s="474" t="s">
        <v>634</v>
      </c>
      <c r="D54" s="527">
        <v>1043</v>
      </c>
      <c r="E54" s="548">
        <f>E9+E36+E50+E52</f>
        <v>216565</v>
      </c>
      <c r="F54" s="548">
        <f t="shared" ref="F54:H54" si="10">F9+F36+F50+F52</f>
        <v>233550</v>
      </c>
      <c r="G54" s="548">
        <f t="shared" si="10"/>
        <v>77878</v>
      </c>
      <c r="H54" s="548">
        <f t="shared" si="10"/>
        <v>76738</v>
      </c>
      <c r="I54" s="537">
        <f t="shared" si="2"/>
        <v>0.98536171961272756</v>
      </c>
    </row>
    <row r="55" spans="1:9" s="8" customFormat="1" ht="12" customHeight="1">
      <c r="A55" s="462"/>
      <c r="B55" s="525"/>
      <c r="C55" s="469" t="s">
        <v>635</v>
      </c>
      <c r="D55" s="527"/>
      <c r="E55" s="529"/>
      <c r="F55" s="529"/>
      <c r="G55" s="529"/>
      <c r="H55" s="529"/>
      <c r="I55" s="538" t="str">
        <f t="shared" si="2"/>
        <v xml:space="preserve">  </v>
      </c>
    </row>
    <row r="56" spans="1:9" s="8" customFormat="1" ht="20.100000000000001" customHeight="1">
      <c r="A56" s="462"/>
      <c r="B56" s="525"/>
      <c r="C56" s="474" t="s">
        <v>636</v>
      </c>
      <c r="D56" s="527">
        <v>1044</v>
      </c>
      <c r="E56" s="548">
        <f>E22+E42+E51+E53</f>
        <v>217015</v>
      </c>
      <c r="F56" s="548">
        <f t="shared" ref="F56:H56" si="11">F22+F42+F51+F53</f>
        <v>232993</v>
      </c>
      <c r="G56" s="548">
        <f t="shared" si="11"/>
        <v>78348</v>
      </c>
      <c r="H56" s="548">
        <f t="shared" si="11"/>
        <v>72215</v>
      </c>
      <c r="I56" s="537">
        <f t="shared" si="2"/>
        <v>0.92172103946495121</v>
      </c>
    </row>
    <row r="57" spans="1:9" s="8" customFormat="1" ht="13.5" customHeight="1">
      <c r="A57" s="462"/>
      <c r="B57" s="525"/>
      <c r="C57" s="469" t="s">
        <v>637</v>
      </c>
      <c r="D57" s="527"/>
      <c r="E57" s="529"/>
      <c r="F57" s="529"/>
      <c r="G57" s="529"/>
      <c r="H57" s="529"/>
      <c r="I57" s="538" t="str">
        <f t="shared" si="2"/>
        <v xml:space="preserve">  </v>
      </c>
    </row>
    <row r="58" spans="1:9" ht="20.100000000000001" customHeight="1">
      <c r="A58" s="82"/>
      <c r="B58" s="315"/>
      <c r="C58" s="210" t="s">
        <v>638</v>
      </c>
      <c r="D58" s="316">
        <v>1045</v>
      </c>
      <c r="E58" s="318"/>
      <c r="F58" s="318">
        <f t="shared" ref="F58" si="12">F54-F56</f>
        <v>557</v>
      </c>
      <c r="G58" s="318"/>
      <c r="H58" s="318">
        <f>H54-H56</f>
        <v>4523</v>
      </c>
      <c r="I58" s="218" t="str">
        <f t="shared" si="2"/>
        <v xml:space="preserve">  </v>
      </c>
    </row>
    <row r="59" spans="1:9" ht="20.100000000000001" customHeight="1">
      <c r="A59" s="82"/>
      <c r="B59" s="315"/>
      <c r="C59" s="210" t="s">
        <v>639</v>
      </c>
      <c r="D59" s="316">
        <v>1046</v>
      </c>
      <c r="E59" s="318">
        <f>E56-E54</f>
        <v>450</v>
      </c>
      <c r="F59" s="318"/>
      <c r="G59" s="318">
        <f t="shared" ref="G59" si="13">G56-G54</f>
        <v>470</v>
      </c>
      <c r="H59" s="318"/>
      <c r="I59" s="218">
        <f t="shared" si="2"/>
        <v>0</v>
      </c>
    </row>
    <row r="60" spans="1:9" ht="41.25" customHeight="1">
      <c r="A60" s="82"/>
      <c r="B60" s="315" t="s">
        <v>92</v>
      </c>
      <c r="C60" s="210" t="s">
        <v>640</v>
      </c>
      <c r="D60" s="316">
        <v>1047</v>
      </c>
      <c r="E60" s="318"/>
      <c r="F60" s="319"/>
      <c r="G60" s="217"/>
      <c r="H60" s="319"/>
      <c r="I60" s="218" t="str">
        <f t="shared" si="2"/>
        <v xml:space="preserve">  </v>
      </c>
    </row>
    <row r="61" spans="1:9" ht="45" customHeight="1">
      <c r="A61" s="82"/>
      <c r="B61" s="315" t="s">
        <v>641</v>
      </c>
      <c r="C61" s="210" t="s">
        <v>642</v>
      </c>
      <c r="D61" s="316">
        <v>1048</v>
      </c>
      <c r="E61" s="318">
        <v>2</v>
      </c>
      <c r="F61" s="319"/>
      <c r="G61" s="217"/>
      <c r="H61" s="319"/>
      <c r="I61" s="218" t="str">
        <f t="shared" si="2"/>
        <v xml:space="preserve">  </v>
      </c>
    </row>
    <row r="62" spans="1:9" s="8" customFormat="1" ht="20.100000000000001" customHeight="1">
      <c r="A62" s="462"/>
      <c r="B62" s="549"/>
      <c r="C62" s="478" t="s">
        <v>643</v>
      </c>
      <c r="D62" s="550">
        <v>1049</v>
      </c>
      <c r="E62" s="551"/>
      <c r="F62" s="551">
        <f t="shared" ref="F62" si="14">F58-F59+F60-F61</f>
        <v>557</v>
      </c>
      <c r="G62" s="551"/>
      <c r="H62" s="551">
        <f>H58-H59+H61-H60</f>
        <v>4523</v>
      </c>
      <c r="I62" s="553" t="str">
        <f t="shared" si="2"/>
        <v xml:space="preserve">  </v>
      </c>
    </row>
    <row r="63" spans="1:9" s="8" customFormat="1" ht="12.75" customHeight="1">
      <c r="A63" s="462"/>
      <c r="B63" s="549"/>
      <c r="C63" s="479" t="s">
        <v>712</v>
      </c>
      <c r="D63" s="550"/>
      <c r="E63" s="552"/>
      <c r="F63" s="552"/>
      <c r="G63" s="552"/>
      <c r="H63" s="552"/>
      <c r="I63" s="554" t="str">
        <f t="shared" si="2"/>
        <v xml:space="preserve">  </v>
      </c>
    </row>
    <row r="64" spans="1:9" s="8" customFormat="1" ht="20.100000000000001" customHeight="1">
      <c r="A64" s="462"/>
      <c r="B64" s="549"/>
      <c r="C64" s="478" t="s">
        <v>644</v>
      </c>
      <c r="D64" s="550">
        <v>1050</v>
      </c>
      <c r="E64" s="551">
        <f>E59-E58+E61-E60</f>
        <v>452</v>
      </c>
      <c r="F64" s="551"/>
      <c r="G64" s="551">
        <f t="shared" ref="G64" si="15">G59-G58+G61-G60</f>
        <v>470</v>
      </c>
      <c r="H64" s="551"/>
      <c r="I64" s="553">
        <f t="shared" si="2"/>
        <v>0</v>
      </c>
    </row>
    <row r="65" spans="1:9" s="8" customFormat="1" ht="14.25" customHeight="1">
      <c r="A65" s="462"/>
      <c r="B65" s="549"/>
      <c r="C65" s="479" t="s">
        <v>645</v>
      </c>
      <c r="D65" s="550"/>
      <c r="E65" s="552"/>
      <c r="F65" s="552"/>
      <c r="G65" s="552"/>
      <c r="H65" s="552"/>
      <c r="I65" s="554" t="str">
        <f t="shared" si="2"/>
        <v xml:space="preserve">  </v>
      </c>
    </row>
    <row r="66" spans="1:9" ht="20.100000000000001" customHeight="1">
      <c r="A66" s="82"/>
      <c r="B66" s="315"/>
      <c r="C66" s="210" t="s">
        <v>646</v>
      </c>
      <c r="D66" s="316"/>
      <c r="E66" s="318"/>
      <c r="F66" s="319"/>
      <c r="G66" s="217"/>
      <c r="H66" s="319"/>
      <c r="I66" s="218" t="str">
        <f t="shared" si="2"/>
        <v xml:space="preserve">  </v>
      </c>
    </row>
    <row r="67" spans="1:9" ht="20.100000000000001" customHeight="1">
      <c r="A67" s="82"/>
      <c r="B67" s="315">
        <v>721</v>
      </c>
      <c r="C67" s="216" t="s">
        <v>647</v>
      </c>
      <c r="D67" s="316">
        <v>1051</v>
      </c>
      <c r="E67" s="318">
        <v>312</v>
      </c>
      <c r="F67" s="319"/>
      <c r="G67" s="217"/>
      <c r="H67" s="319">
        <v>107</v>
      </c>
      <c r="I67" s="218" t="str">
        <f t="shared" si="2"/>
        <v xml:space="preserve">  </v>
      </c>
    </row>
    <row r="68" spans="1:9" ht="20.100000000000001" customHeight="1">
      <c r="A68" s="82"/>
      <c r="B68" s="315" t="s">
        <v>648</v>
      </c>
      <c r="C68" s="216" t="s">
        <v>649</v>
      </c>
      <c r="D68" s="316">
        <v>1052</v>
      </c>
      <c r="E68" s="318"/>
      <c r="F68" s="319"/>
      <c r="G68" s="217"/>
      <c r="H68" s="319"/>
      <c r="I68" s="218" t="str">
        <f t="shared" si="2"/>
        <v xml:space="preserve">  </v>
      </c>
    </row>
    <row r="69" spans="1:9" ht="20.100000000000001" customHeight="1">
      <c r="A69" s="82"/>
      <c r="B69" s="315" t="s">
        <v>650</v>
      </c>
      <c r="C69" s="216" t="s">
        <v>651</v>
      </c>
      <c r="D69" s="316">
        <v>1053</v>
      </c>
      <c r="E69" s="318">
        <v>174</v>
      </c>
      <c r="F69" s="319"/>
      <c r="G69" s="217"/>
      <c r="H69" s="319"/>
      <c r="I69" s="218" t="str">
        <f t="shared" si="2"/>
        <v xml:space="preserve">  </v>
      </c>
    </row>
    <row r="70" spans="1:9" ht="20.100000000000001" customHeight="1">
      <c r="A70" s="82"/>
      <c r="B70" s="315">
        <v>723</v>
      </c>
      <c r="C70" s="210" t="s">
        <v>652</v>
      </c>
      <c r="D70" s="316">
        <v>1054</v>
      </c>
      <c r="E70" s="318"/>
      <c r="F70" s="319"/>
      <c r="G70" s="217"/>
      <c r="H70" s="319"/>
      <c r="I70" s="218" t="str">
        <f t="shared" si="2"/>
        <v xml:space="preserve">  </v>
      </c>
    </row>
    <row r="71" spans="1:9" s="8" customFormat="1" ht="20.100000000000001" customHeight="1">
      <c r="A71" s="462"/>
      <c r="B71" s="525"/>
      <c r="C71" s="474" t="s">
        <v>653</v>
      </c>
      <c r="D71" s="527">
        <v>1055</v>
      </c>
      <c r="E71" s="548"/>
      <c r="F71" s="548">
        <f t="shared" ref="F71" si="16">F62-F64-F67-F68+F69-F70</f>
        <v>557</v>
      </c>
      <c r="G71" s="548"/>
      <c r="H71" s="548">
        <f>H62-H64-H67-H68+H69-H70</f>
        <v>4416</v>
      </c>
      <c r="I71" s="537" t="str">
        <f t="shared" si="2"/>
        <v xml:space="preserve">  </v>
      </c>
    </row>
    <row r="72" spans="1:9" s="8" customFormat="1" ht="14.25" customHeight="1">
      <c r="A72" s="462"/>
      <c r="B72" s="525"/>
      <c r="C72" s="469" t="s">
        <v>654</v>
      </c>
      <c r="D72" s="527"/>
      <c r="E72" s="529"/>
      <c r="F72" s="529"/>
      <c r="G72" s="529"/>
      <c r="H72" s="529"/>
      <c r="I72" s="538" t="str">
        <f t="shared" si="2"/>
        <v xml:space="preserve">  </v>
      </c>
    </row>
    <row r="73" spans="1:9" s="8" customFormat="1" ht="20.100000000000001" customHeight="1">
      <c r="A73" s="462"/>
      <c r="B73" s="525"/>
      <c r="C73" s="474" t="s">
        <v>655</v>
      </c>
      <c r="D73" s="527">
        <v>1056</v>
      </c>
      <c r="E73" s="548">
        <f>E64-E62+E67+E68-E69+E70</f>
        <v>590</v>
      </c>
      <c r="F73" s="548"/>
      <c r="G73" s="548">
        <f t="shared" ref="G73" si="17">G64-G62+G67+G68-G69+G70</f>
        <v>470</v>
      </c>
      <c r="H73" s="548"/>
      <c r="I73" s="537">
        <f t="shared" si="2"/>
        <v>0</v>
      </c>
    </row>
    <row r="74" spans="1:9" s="8" customFormat="1" ht="14.25" customHeight="1">
      <c r="A74" s="462"/>
      <c r="B74" s="525"/>
      <c r="C74" s="469" t="s">
        <v>656</v>
      </c>
      <c r="D74" s="527"/>
      <c r="E74" s="529"/>
      <c r="F74" s="529"/>
      <c r="G74" s="529"/>
      <c r="H74" s="529"/>
      <c r="I74" s="538" t="str">
        <f t="shared" si="2"/>
        <v xml:space="preserve">  </v>
      </c>
    </row>
    <row r="75" spans="1:9" ht="20.100000000000001" customHeight="1">
      <c r="A75" s="82"/>
      <c r="B75" s="315"/>
      <c r="C75" s="216" t="s">
        <v>657</v>
      </c>
      <c r="D75" s="316">
        <v>1057</v>
      </c>
      <c r="E75" s="318"/>
      <c r="F75" s="319"/>
      <c r="G75" s="217"/>
      <c r="H75" s="319"/>
      <c r="I75" s="218" t="str">
        <f t="shared" ref="I75:I81" si="18">IFERROR(H75/G75,"  ")</f>
        <v xml:space="preserve">  </v>
      </c>
    </row>
    <row r="76" spans="1:9" ht="20.100000000000001" customHeight="1">
      <c r="A76" s="82"/>
      <c r="B76" s="315"/>
      <c r="C76" s="216" t="s">
        <v>658</v>
      </c>
      <c r="D76" s="316">
        <v>1058</v>
      </c>
      <c r="E76" s="318"/>
      <c r="F76" s="319"/>
      <c r="G76" s="217"/>
      <c r="H76" s="319"/>
      <c r="I76" s="218" t="str">
        <f t="shared" si="18"/>
        <v xml:space="preserve">  </v>
      </c>
    </row>
    <row r="77" spans="1:9" ht="20.100000000000001" customHeight="1">
      <c r="A77" s="82"/>
      <c r="B77" s="315"/>
      <c r="C77" s="216" t="s">
        <v>659</v>
      </c>
      <c r="D77" s="316">
        <v>1059</v>
      </c>
      <c r="E77" s="318"/>
      <c r="F77" s="319"/>
      <c r="G77" s="217"/>
      <c r="H77" s="319"/>
      <c r="I77" s="218" t="str">
        <f t="shared" si="18"/>
        <v xml:space="preserve">  </v>
      </c>
    </row>
    <row r="78" spans="1:9" ht="20.100000000000001" customHeight="1">
      <c r="A78" s="82"/>
      <c r="B78" s="315"/>
      <c r="C78" s="216" t="s">
        <v>660</v>
      </c>
      <c r="D78" s="316">
        <v>1060</v>
      </c>
      <c r="E78" s="318"/>
      <c r="F78" s="319"/>
      <c r="G78" s="217"/>
      <c r="H78" s="319"/>
      <c r="I78" s="218" t="str">
        <f t="shared" si="18"/>
        <v xml:space="preserve">  </v>
      </c>
    </row>
    <row r="79" spans="1:9" ht="20.100000000000001" customHeight="1">
      <c r="A79" s="82"/>
      <c r="B79" s="315"/>
      <c r="C79" s="216" t="s">
        <v>661</v>
      </c>
      <c r="D79" s="316"/>
      <c r="E79" s="318"/>
      <c r="F79" s="319"/>
      <c r="G79" s="217"/>
      <c r="H79" s="319"/>
      <c r="I79" s="218" t="str">
        <f t="shared" si="18"/>
        <v xml:space="preserve">  </v>
      </c>
    </row>
    <row r="80" spans="1:9" ht="20.100000000000001" customHeight="1">
      <c r="A80" s="82"/>
      <c r="B80" s="315"/>
      <c r="C80" s="216" t="s">
        <v>662</v>
      </c>
      <c r="D80" s="316">
        <v>1061</v>
      </c>
      <c r="E80" s="318"/>
      <c r="F80" s="319"/>
      <c r="G80" s="217"/>
      <c r="H80" s="319"/>
      <c r="I80" s="218" t="str">
        <f t="shared" si="18"/>
        <v xml:space="preserve">  </v>
      </c>
    </row>
    <row r="81" spans="1:9" ht="20.100000000000001" customHeight="1" thickBot="1">
      <c r="A81" s="82"/>
      <c r="B81" s="225"/>
      <c r="C81" s="317" t="s">
        <v>663</v>
      </c>
      <c r="D81" s="314">
        <v>1062</v>
      </c>
      <c r="E81" s="320"/>
      <c r="F81" s="321"/>
      <c r="G81" s="309"/>
      <c r="H81" s="321"/>
      <c r="I81" s="223" t="str">
        <f t="shared" si="18"/>
        <v xml:space="preserve">  </v>
      </c>
    </row>
    <row r="82" spans="1:9">
      <c r="B82" s="237"/>
      <c r="G82" s="13"/>
      <c r="H82" s="13"/>
      <c r="I82" s="13"/>
    </row>
    <row r="83" spans="1:9">
      <c r="B83" s="196" t="s">
        <v>570</v>
      </c>
      <c r="G83" s="13"/>
      <c r="H83" s="13"/>
      <c r="I83" s="13"/>
    </row>
    <row r="84" spans="1:9">
      <c r="G84" s="13"/>
      <c r="H84" s="13"/>
      <c r="I84" s="13"/>
    </row>
    <row r="85" spans="1:9">
      <c r="G85" s="13"/>
      <c r="H85" s="13"/>
      <c r="I85" s="13"/>
    </row>
    <row r="86" spans="1:9">
      <c r="G86" s="13"/>
      <c r="H86" s="13"/>
      <c r="I86" s="13"/>
    </row>
    <row r="87" spans="1:9">
      <c r="G87" s="13"/>
      <c r="H87" s="13"/>
      <c r="I87" s="13"/>
    </row>
    <row r="88" spans="1:9">
      <c r="G88" s="13"/>
      <c r="H88" s="13"/>
      <c r="I88" s="13"/>
    </row>
    <row r="89" spans="1:9">
      <c r="G89" s="13"/>
      <c r="H89" s="13"/>
      <c r="I89" s="13"/>
    </row>
    <row r="90" spans="1:9">
      <c r="G90" s="13"/>
      <c r="H90" s="13"/>
      <c r="I90" s="13"/>
    </row>
    <row r="91" spans="1:9">
      <c r="G91" s="13"/>
      <c r="H91" s="13"/>
      <c r="I91" s="13"/>
    </row>
    <row r="92" spans="1:9">
      <c r="G92" s="13"/>
      <c r="H92" s="13"/>
      <c r="I92" s="13"/>
    </row>
    <row r="93" spans="1:9">
      <c r="G93" s="13"/>
      <c r="H93" s="13"/>
      <c r="I93" s="13"/>
    </row>
    <row r="94" spans="1:9">
      <c r="G94" s="13"/>
      <c r="H94" s="13"/>
      <c r="I94" s="13"/>
    </row>
    <row r="95" spans="1:9">
      <c r="G95" s="13"/>
      <c r="H95" s="13"/>
      <c r="I95" s="13"/>
    </row>
    <row r="96" spans="1:9">
      <c r="G96" s="13"/>
      <c r="H96" s="13"/>
      <c r="I96" s="13"/>
    </row>
    <row r="97" spans="7:9">
      <c r="G97" s="13"/>
      <c r="H97" s="13"/>
      <c r="I97" s="13"/>
    </row>
    <row r="98" spans="7:9">
      <c r="G98" s="13"/>
      <c r="H98" s="13"/>
      <c r="I98" s="13"/>
    </row>
    <row r="99" spans="7:9">
      <c r="G99" s="13"/>
      <c r="H99" s="13"/>
      <c r="I99" s="13"/>
    </row>
    <row r="100" spans="7:9">
      <c r="G100" s="13"/>
      <c r="H100" s="13"/>
      <c r="I100" s="13"/>
    </row>
    <row r="101" spans="7:9">
      <c r="G101" s="13"/>
      <c r="H101" s="13"/>
      <c r="I101" s="13"/>
    </row>
    <row r="102" spans="7:9">
      <c r="G102" s="13"/>
      <c r="H102" s="13"/>
      <c r="I102" s="13"/>
    </row>
    <row r="103" spans="7:9">
      <c r="G103" s="13"/>
      <c r="H103" s="13"/>
      <c r="I103" s="13"/>
    </row>
    <row r="104" spans="7:9">
      <c r="G104" s="13"/>
      <c r="H104" s="13"/>
      <c r="I104" s="13"/>
    </row>
    <row r="105" spans="7:9">
      <c r="G105" s="13"/>
      <c r="H105" s="13"/>
      <c r="I105" s="13"/>
    </row>
    <row r="106" spans="7:9">
      <c r="G106" s="13"/>
      <c r="H106" s="13"/>
      <c r="I106" s="13"/>
    </row>
    <row r="107" spans="7:9">
      <c r="G107" s="13"/>
      <c r="H107" s="13"/>
      <c r="I107" s="13"/>
    </row>
    <row r="108" spans="7:9">
      <c r="G108" s="13"/>
      <c r="H108" s="13"/>
      <c r="I108" s="13"/>
    </row>
    <row r="109" spans="7:9">
      <c r="G109" s="13"/>
      <c r="H109" s="13"/>
      <c r="I109" s="13"/>
    </row>
    <row r="110" spans="7:9">
      <c r="G110" s="13"/>
      <c r="H110" s="13"/>
      <c r="I110" s="13"/>
    </row>
    <row r="111" spans="7:9">
      <c r="G111" s="13"/>
      <c r="H111" s="13"/>
      <c r="I111" s="13"/>
    </row>
    <row r="112" spans="7:9">
      <c r="G112" s="13"/>
      <c r="H112" s="13"/>
      <c r="I112" s="13"/>
    </row>
    <row r="113" spans="7:9">
      <c r="G113" s="13"/>
      <c r="H113" s="13"/>
      <c r="I113" s="13"/>
    </row>
    <row r="114" spans="7:9">
      <c r="G114" s="13"/>
      <c r="H114" s="13"/>
      <c r="I114" s="13"/>
    </row>
    <row r="115" spans="7:9">
      <c r="G115" s="13"/>
      <c r="H115" s="13"/>
      <c r="I115" s="13"/>
    </row>
    <row r="116" spans="7:9">
      <c r="G116" s="13"/>
      <c r="H116" s="13"/>
      <c r="I116" s="13"/>
    </row>
    <row r="117" spans="7:9">
      <c r="G117" s="13"/>
      <c r="H117" s="13"/>
      <c r="I117" s="13"/>
    </row>
    <row r="118" spans="7:9">
      <c r="G118" s="13"/>
      <c r="H118" s="13"/>
      <c r="I118" s="13"/>
    </row>
    <row r="119" spans="7:9">
      <c r="G119" s="13"/>
      <c r="H119" s="13"/>
      <c r="I119" s="13"/>
    </row>
    <row r="120" spans="7:9">
      <c r="G120" s="13"/>
      <c r="H120" s="13"/>
      <c r="I120" s="13"/>
    </row>
    <row r="121" spans="7:9">
      <c r="G121" s="13"/>
      <c r="H121" s="13"/>
      <c r="I121" s="13"/>
    </row>
    <row r="122" spans="7:9">
      <c r="G122" s="13"/>
      <c r="H122" s="13"/>
      <c r="I122" s="13"/>
    </row>
    <row r="123" spans="7:9">
      <c r="G123" s="13"/>
      <c r="H123" s="13"/>
      <c r="I123" s="13"/>
    </row>
    <row r="124" spans="7:9">
      <c r="G124" s="13"/>
      <c r="H124" s="13"/>
      <c r="I124" s="13"/>
    </row>
    <row r="125" spans="7:9">
      <c r="G125" s="13"/>
      <c r="H125" s="13"/>
      <c r="I125" s="13"/>
    </row>
    <row r="126" spans="7:9">
      <c r="G126" s="13"/>
      <c r="H126" s="13"/>
      <c r="I126" s="13"/>
    </row>
    <row r="127" spans="7:9">
      <c r="G127" s="13"/>
      <c r="H127" s="13"/>
      <c r="I127" s="13"/>
    </row>
    <row r="128" spans="7:9">
      <c r="G128" s="13"/>
      <c r="H128" s="13"/>
      <c r="I128" s="13"/>
    </row>
    <row r="129" spans="7:9">
      <c r="G129" s="13"/>
      <c r="H129" s="13"/>
      <c r="I129" s="13"/>
    </row>
    <row r="130" spans="7:9">
      <c r="G130" s="13"/>
      <c r="H130" s="13"/>
      <c r="I130" s="13"/>
    </row>
    <row r="131" spans="7:9">
      <c r="G131" s="13"/>
      <c r="H131" s="13"/>
      <c r="I131" s="13"/>
    </row>
    <row r="132" spans="7:9">
      <c r="G132" s="13"/>
      <c r="H132" s="13"/>
      <c r="I132" s="13"/>
    </row>
    <row r="133" spans="7:9">
      <c r="G133" s="13"/>
      <c r="H133" s="13"/>
      <c r="I133" s="13"/>
    </row>
    <row r="134" spans="7:9">
      <c r="G134" s="13"/>
      <c r="H134" s="13"/>
      <c r="I134" s="13"/>
    </row>
    <row r="135" spans="7:9">
      <c r="G135" s="13"/>
      <c r="H135" s="13"/>
      <c r="I135" s="13"/>
    </row>
    <row r="136" spans="7:9">
      <c r="G136" s="13"/>
      <c r="H136" s="13"/>
      <c r="I136" s="13"/>
    </row>
    <row r="137" spans="7:9">
      <c r="G137" s="13"/>
      <c r="H137" s="13"/>
      <c r="I137" s="13"/>
    </row>
    <row r="138" spans="7:9">
      <c r="G138" s="13"/>
      <c r="H138" s="13"/>
      <c r="I138" s="13"/>
    </row>
    <row r="139" spans="7:9">
      <c r="G139" s="13"/>
      <c r="H139" s="13"/>
      <c r="I139" s="13"/>
    </row>
    <row r="140" spans="7:9">
      <c r="G140" s="13"/>
      <c r="H140" s="13"/>
      <c r="I140" s="13"/>
    </row>
    <row r="141" spans="7:9">
      <c r="G141" s="13"/>
      <c r="H141" s="13"/>
      <c r="I141" s="13"/>
    </row>
    <row r="142" spans="7:9">
      <c r="G142" s="13"/>
      <c r="H142" s="13"/>
      <c r="I142" s="13"/>
    </row>
    <row r="143" spans="7:9">
      <c r="G143" s="13"/>
      <c r="H143" s="13"/>
      <c r="I143" s="13"/>
    </row>
    <row r="144" spans="7:9">
      <c r="G144" s="13"/>
      <c r="H144" s="13"/>
      <c r="I144" s="13"/>
    </row>
    <row r="145" spans="7:9">
      <c r="G145" s="13"/>
      <c r="H145" s="13"/>
      <c r="I145" s="13"/>
    </row>
    <row r="146" spans="7:9">
      <c r="G146" s="13"/>
      <c r="H146" s="13"/>
      <c r="I146" s="13"/>
    </row>
    <row r="147" spans="7:9">
      <c r="G147" s="13"/>
      <c r="H147" s="13"/>
      <c r="I147" s="13"/>
    </row>
    <row r="148" spans="7:9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W33"/>
  <sheetViews>
    <sheetView showGridLines="0" zoomScale="75" zoomScaleNormal="75" workbookViewId="0">
      <selection activeCell="H24" sqref="H24"/>
    </sheetView>
  </sheetViews>
  <sheetFormatPr defaultColWidth="9.140625" defaultRowHeight="15.7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>
      <c r="V2" s="183" t="s">
        <v>205</v>
      </c>
    </row>
    <row r="3" spans="1:22">
      <c r="A3" s="8"/>
    </row>
    <row r="4" spans="1:22" ht="20.25">
      <c r="A4" s="8"/>
      <c r="B4" s="688" t="s">
        <v>50</v>
      </c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</row>
    <row r="5" spans="1:22" ht="16.5" thickBot="1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>
      <c r="B6" s="770" t="s">
        <v>20</v>
      </c>
      <c r="C6" s="772" t="s">
        <v>21</v>
      </c>
      <c r="D6" s="774" t="s">
        <v>22</v>
      </c>
      <c r="E6" s="763" t="s">
        <v>201</v>
      </c>
      <c r="F6" s="763" t="s">
        <v>212</v>
      </c>
      <c r="G6" s="763" t="s">
        <v>773</v>
      </c>
      <c r="H6" s="763" t="s">
        <v>774</v>
      </c>
      <c r="I6" s="763" t="s">
        <v>236</v>
      </c>
      <c r="J6" s="763" t="s">
        <v>23</v>
      </c>
      <c r="K6" s="763" t="s">
        <v>237</v>
      </c>
      <c r="L6" s="763" t="s">
        <v>24</v>
      </c>
      <c r="M6" s="763" t="s">
        <v>25</v>
      </c>
      <c r="N6" s="763" t="s">
        <v>26</v>
      </c>
      <c r="O6" s="776" t="s">
        <v>52</v>
      </c>
      <c r="P6" s="777"/>
      <c r="Q6" s="777"/>
      <c r="R6" s="777"/>
      <c r="S6" s="777"/>
      <c r="T6" s="777"/>
      <c r="U6" s="777"/>
      <c r="V6" s="778"/>
    </row>
    <row r="7" spans="1:22" ht="48.75" customHeight="1" thickBot="1">
      <c r="B7" s="771"/>
      <c r="C7" s="773"/>
      <c r="D7" s="775"/>
      <c r="E7" s="764"/>
      <c r="F7" s="764"/>
      <c r="G7" s="764"/>
      <c r="H7" s="764"/>
      <c r="I7" s="764"/>
      <c r="J7" s="764"/>
      <c r="K7" s="764"/>
      <c r="L7" s="764"/>
      <c r="M7" s="764"/>
      <c r="N7" s="764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3" t="s">
        <v>34</v>
      </c>
    </row>
    <row r="8" spans="1:22" ht="24.95" customHeight="1">
      <c r="B8" s="85" t="s">
        <v>51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4"/>
    </row>
    <row r="9" spans="1:22" ht="24.95" customHeight="1">
      <c r="B9" s="88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>
      <c r="B10" s="88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>
      <c r="B11" s="88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>
      <c r="B12" s="88" t="s">
        <v>1</v>
      </c>
      <c r="C12" s="15"/>
      <c r="D12" s="15"/>
      <c r="E12" s="15"/>
      <c r="F12" s="15"/>
      <c r="G12" s="15"/>
      <c r="H12" s="10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>
      <c r="B13" s="765" t="s">
        <v>234</v>
      </c>
      <c r="C13" s="766"/>
      <c r="D13" s="766"/>
      <c r="E13" s="766"/>
      <c r="F13" s="766"/>
      <c r="G13" s="767"/>
      <c r="H13" s="300"/>
      <c r="I13" s="190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9"/>
    </row>
    <row r="14" spans="1:22" ht="24.95" customHeight="1" thickTop="1">
      <c r="B14" s="186" t="s">
        <v>35</v>
      </c>
      <c r="C14" s="187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5"/>
    </row>
    <row r="15" spans="1:22" ht="24.95" customHeight="1">
      <c r="B15" s="88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>
      <c r="B16" s="88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>
      <c r="B17" s="88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>
      <c r="B18" s="88" t="s">
        <v>1</v>
      </c>
      <c r="C18" s="15"/>
      <c r="D18" s="15"/>
      <c r="E18" s="15"/>
      <c r="F18" s="15"/>
      <c r="G18" s="15"/>
      <c r="H18" s="10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>
      <c r="B19" s="768" t="s">
        <v>235</v>
      </c>
      <c r="C19" s="769"/>
      <c r="D19" s="769"/>
      <c r="E19" s="769"/>
      <c r="F19" s="769"/>
      <c r="G19" s="769"/>
      <c r="H19" s="304"/>
      <c r="I19" s="191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6"/>
    </row>
    <row r="20" spans="2:23" ht="24.95" customHeight="1" thickBot="1">
      <c r="B20" s="757" t="s">
        <v>2</v>
      </c>
      <c r="C20" s="758"/>
      <c r="D20" s="758"/>
      <c r="E20" s="758"/>
      <c r="F20" s="758"/>
      <c r="G20" s="758"/>
      <c r="H20" s="301"/>
      <c r="I20" s="19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>
      <c r="B21" s="759" t="s">
        <v>36</v>
      </c>
      <c r="C21" s="760"/>
      <c r="D21" s="760"/>
      <c r="E21" s="760"/>
      <c r="F21" s="760"/>
      <c r="G21" s="760"/>
      <c r="H21" s="302"/>
      <c r="I21" s="192"/>
      <c r="J21" s="16"/>
      <c r="K21" s="16"/>
      <c r="L21" s="16"/>
      <c r="M21" s="16"/>
      <c r="N21" s="16"/>
      <c r="O21" s="16"/>
      <c r="P21" s="16"/>
    </row>
    <row r="22" spans="2:23" ht="24.95" customHeight="1" thickBot="1">
      <c r="B22" s="761" t="s">
        <v>667</v>
      </c>
      <c r="C22" s="762"/>
      <c r="D22" s="762"/>
      <c r="E22" s="762"/>
      <c r="F22" s="762"/>
      <c r="G22" s="762"/>
      <c r="H22" s="303"/>
      <c r="I22" s="16"/>
      <c r="J22" s="16"/>
      <c r="K22" s="16"/>
      <c r="L22" s="16"/>
      <c r="M22" s="16"/>
      <c r="N22" s="16"/>
      <c r="O22" s="16"/>
      <c r="P22" s="16"/>
    </row>
    <row r="24" spans="2:23">
      <c r="B24" s="13" t="s">
        <v>570</v>
      </c>
      <c r="C24" s="51"/>
      <c r="D24" s="8"/>
      <c r="E24" s="8"/>
      <c r="F24" s="8"/>
    </row>
    <row r="25" spans="2:23">
      <c r="B25" s="8"/>
      <c r="C25" s="8"/>
      <c r="D25" s="8"/>
      <c r="E25" s="8"/>
      <c r="F25" s="8"/>
      <c r="G25" s="8"/>
    </row>
    <row r="27" spans="2:23">
      <c r="B27" s="756"/>
      <c r="C27" s="756"/>
      <c r="E27" s="23"/>
      <c r="F27" s="23"/>
      <c r="G27" s="24"/>
      <c r="T27" s="2"/>
    </row>
    <row r="28" spans="2:23">
      <c r="D28" s="23"/>
    </row>
    <row r="30" spans="2:23">
      <c r="F30" s="16"/>
      <c r="G30" s="16"/>
      <c r="H30" s="16"/>
      <c r="I30" s="16"/>
      <c r="J30" s="16"/>
      <c r="K30" s="16"/>
    </row>
    <row r="31" spans="2:23">
      <c r="F31" s="170"/>
      <c r="G31" s="170"/>
      <c r="H31" s="170"/>
      <c r="I31" s="170"/>
      <c r="J31" s="16"/>
      <c r="K31" s="16"/>
    </row>
    <row r="32" spans="2:23">
      <c r="F32" s="170"/>
      <c r="G32" s="170"/>
      <c r="H32" s="170"/>
      <c r="I32" s="170"/>
      <c r="J32" s="16"/>
      <c r="K32" s="16"/>
    </row>
    <row r="33" spans="6:11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7"/>
  <sheetViews>
    <sheetView showGridLines="0" zoomScale="55" zoomScaleNormal="55" workbookViewId="0">
      <selection activeCell="C9" sqref="C9"/>
    </sheetView>
  </sheetViews>
  <sheetFormatPr defaultColWidth="9.140625" defaultRowHeight="15.75"/>
  <cols>
    <col min="1" max="1" width="21.7109375" style="2" customWidth="1"/>
    <col min="2" max="2" width="28.7109375" style="34" customWidth="1"/>
    <col min="3" max="3" width="60.5703125" style="2" customWidth="1"/>
    <col min="4" max="4" width="54.85546875" style="2" customWidth="1"/>
    <col min="5" max="6" width="50.7109375" style="2" customWidth="1"/>
    <col min="7" max="16384" width="9.140625" style="2"/>
  </cols>
  <sheetData>
    <row r="1" spans="1:17" ht="20.25">
      <c r="A1" s="194"/>
      <c r="B1" s="64"/>
      <c r="C1" s="65"/>
      <c r="D1" s="65"/>
      <c r="E1" s="65"/>
      <c r="F1" s="66" t="s">
        <v>204</v>
      </c>
    </row>
    <row r="2" spans="1:17" ht="30">
      <c r="A2" s="783" t="s">
        <v>86</v>
      </c>
      <c r="B2" s="783"/>
      <c r="C2" s="783"/>
      <c r="D2" s="783"/>
      <c r="E2" s="783"/>
      <c r="F2" s="783"/>
      <c r="G2" s="1"/>
      <c r="H2" s="1"/>
      <c r="I2" s="1"/>
      <c r="J2" s="1"/>
    </row>
    <row r="3" spans="1:17" ht="21" thickBot="1">
      <c r="A3" s="62"/>
      <c r="B3" s="63"/>
      <c r="C3" s="62"/>
      <c r="D3" s="62"/>
      <c r="E3" s="62"/>
      <c r="F3" s="62"/>
    </row>
    <row r="4" spans="1:17" s="35" customFormat="1" ht="65.099999999999994" customHeight="1" thickBot="1">
      <c r="A4" s="305" t="s">
        <v>87</v>
      </c>
      <c r="B4" s="306" t="s">
        <v>84</v>
      </c>
      <c r="C4" s="307" t="s">
        <v>88</v>
      </c>
      <c r="D4" s="307" t="s">
        <v>89</v>
      </c>
      <c r="E4" s="307" t="s">
        <v>90</v>
      </c>
      <c r="F4" s="308" t="s">
        <v>91</v>
      </c>
      <c r="G4" s="50"/>
      <c r="H4" s="50"/>
      <c r="I4" s="782"/>
      <c r="J4" s="782"/>
      <c r="K4" s="782"/>
      <c r="L4" s="782"/>
      <c r="M4" s="782"/>
      <c r="N4" s="782"/>
      <c r="O4" s="782"/>
      <c r="P4" s="36"/>
      <c r="Q4" s="36"/>
    </row>
    <row r="5" spans="1:17" s="35" customFormat="1" ht="19.899999999999999" customHeight="1">
      <c r="A5" s="100">
        <v>1</v>
      </c>
      <c r="B5" s="99">
        <v>2</v>
      </c>
      <c r="C5" s="91">
        <v>3</v>
      </c>
      <c r="D5" s="91">
        <v>4</v>
      </c>
      <c r="E5" s="91">
        <v>5</v>
      </c>
      <c r="F5" s="92">
        <v>6</v>
      </c>
      <c r="G5" s="50"/>
      <c r="H5" s="50"/>
      <c r="I5" s="782"/>
      <c r="J5" s="782"/>
      <c r="K5" s="782"/>
      <c r="L5" s="782"/>
      <c r="M5" s="782"/>
      <c r="N5" s="782"/>
      <c r="O5" s="782"/>
      <c r="P5" s="36"/>
      <c r="Q5" s="36"/>
    </row>
    <row r="6" spans="1:17" s="35" customFormat="1" ht="35.1" customHeight="1">
      <c r="A6" s="784" t="s">
        <v>761</v>
      </c>
      <c r="B6" s="97" t="s">
        <v>132</v>
      </c>
      <c r="C6" s="94" t="s">
        <v>731</v>
      </c>
      <c r="D6" s="94" t="s">
        <v>735</v>
      </c>
      <c r="E6" s="67"/>
      <c r="F6" s="446">
        <v>5000</v>
      </c>
      <c r="I6" s="36"/>
      <c r="J6" s="36"/>
      <c r="K6" s="36"/>
      <c r="L6" s="36"/>
      <c r="M6" s="36"/>
      <c r="N6" s="36"/>
      <c r="O6" s="36"/>
      <c r="P6" s="36"/>
      <c r="Q6" s="36"/>
    </row>
    <row r="7" spans="1:17" s="35" customFormat="1" ht="35.1" customHeight="1">
      <c r="A7" s="785"/>
      <c r="B7" s="97" t="s">
        <v>132</v>
      </c>
      <c r="C7" s="94" t="s">
        <v>731</v>
      </c>
      <c r="D7" s="93" t="s">
        <v>733</v>
      </c>
      <c r="E7" s="67"/>
      <c r="F7" s="446">
        <v>17877.64</v>
      </c>
    </row>
    <row r="8" spans="1:17" s="35" customFormat="1" ht="35.1" customHeight="1">
      <c r="A8" s="785"/>
      <c r="B8" s="97" t="s">
        <v>132</v>
      </c>
      <c r="C8" s="94" t="s">
        <v>731</v>
      </c>
      <c r="D8" s="67" t="s">
        <v>732</v>
      </c>
      <c r="E8" s="67"/>
      <c r="F8" s="446">
        <v>7692.12</v>
      </c>
    </row>
    <row r="9" spans="1:17" s="35" customFormat="1" ht="35.1" customHeight="1">
      <c r="A9" s="785"/>
      <c r="B9" s="97" t="s">
        <v>132</v>
      </c>
      <c r="C9" s="94" t="s">
        <v>725</v>
      </c>
      <c r="D9" s="93" t="s">
        <v>726</v>
      </c>
      <c r="E9" s="67"/>
      <c r="F9" s="447">
        <v>141969.42000000001</v>
      </c>
    </row>
    <row r="10" spans="1:17" s="35" customFormat="1" ht="35.1" customHeight="1">
      <c r="A10" s="785"/>
      <c r="B10" s="97" t="s">
        <v>132</v>
      </c>
      <c r="C10" s="94" t="s">
        <v>725</v>
      </c>
      <c r="D10" s="93" t="s">
        <v>728</v>
      </c>
      <c r="E10" s="67"/>
      <c r="F10" s="447">
        <v>8269156.9800000004</v>
      </c>
    </row>
    <row r="11" spans="1:17" s="35" customFormat="1" ht="35.1" customHeight="1">
      <c r="A11" s="785"/>
      <c r="B11" s="97" t="s">
        <v>132</v>
      </c>
      <c r="C11" s="94" t="s">
        <v>725</v>
      </c>
      <c r="D11" s="93" t="s">
        <v>727</v>
      </c>
      <c r="E11" s="67"/>
      <c r="F11" s="447">
        <v>2452996.63</v>
      </c>
    </row>
    <row r="12" spans="1:17" s="35" customFormat="1" ht="35.1" customHeight="1">
      <c r="A12" s="785"/>
      <c r="B12" s="97" t="s">
        <v>132</v>
      </c>
      <c r="C12" s="94" t="s">
        <v>725</v>
      </c>
      <c r="D12" s="67" t="s">
        <v>730</v>
      </c>
      <c r="E12" s="67"/>
      <c r="F12" s="447">
        <v>5629794.4500000002</v>
      </c>
    </row>
    <row r="13" spans="1:17" s="35" customFormat="1" ht="35.1" customHeight="1">
      <c r="A13" s="785"/>
      <c r="B13" s="506"/>
      <c r="C13" s="94" t="s">
        <v>725</v>
      </c>
      <c r="D13" s="67" t="s">
        <v>729</v>
      </c>
      <c r="E13" s="67"/>
      <c r="F13" s="447">
        <v>178116.37</v>
      </c>
    </row>
    <row r="14" spans="1:17" s="35" customFormat="1" ht="35.1" customHeight="1" thickBot="1">
      <c r="A14" s="786"/>
      <c r="B14" s="450" t="s">
        <v>219</v>
      </c>
      <c r="C14" s="507"/>
      <c r="D14" s="508"/>
      <c r="E14" s="509"/>
      <c r="F14" s="451">
        <f>F6+F7+F8+F9+F10+F11+F12+F13</f>
        <v>16702603.609999998</v>
      </c>
    </row>
    <row r="15" spans="1:17" s="35" customFormat="1" ht="35.1" customHeight="1">
      <c r="A15" s="779" t="s">
        <v>762</v>
      </c>
      <c r="B15" s="98" t="s">
        <v>132</v>
      </c>
      <c r="C15" s="94" t="s">
        <v>731</v>
      </c>
      <c r="D15" s="94" t="s">
        <v>735</v>
      </c>
      <c r="E15" s="94"/>
      <c r="F15" s="448">
        <v>25000</v>
      </c>
    </row>
    <row r="16" spans="1:17" s="35" customFormat="1" ht="35.1" customHeight="1">
      <c r="A16" s="780"/>
      <c r="B16" s="97" t="s">
        <v>132</v>
      </c>
      <c r="C16" s="94" t="s">
        <v>731</v>
      </c>
      <c r="D16" s="93" t="s">
        <v>733</v>
      </c>
      <c r="E16" s="67"/>
      <c r="F16" s="446">
        <v>73218.039999999994</v>
      </c>
    </row>
    <row r="17" spans="1:6" s="35" customFormat="1" ht="35.1" customHeight="1">
      <c r="A17" s="780"/>
      <c r="B17" s="97" t="s">
        <v>132</v>
      </c>
      <c r="C17" s="94" t="s">
        <v>731</v>
      </c>
      <c r="D17" s="67" t="s">
        <v>732</v>
      </c>
      <c r="E17" s="67"/>
      <c r="F17" s="446">
        <v>17733.189999999999</v>
      </c>
    </row>
    <row r="18" spans="1:6" s="35" customFormat="1" ht="35.1" customHeight="1">
      <c r="A18" s="780"/>
      <c r="B18" s="97" t="s">
        <v>132</v>
      </c>
      <c r="C18" s="94" t="s">
        <v>725</v>
      </c>
      <c r="D18" s="93" t="s">
        <v>726</v>
      </c>
      <c r="E18" s="67"/>
      <c r="F18" s="447">
        <v>1210787.02</v>
      </c>
    </row>
    <row r="19" spans="1:6" s="35" customFormat="1" ht="35.1" customHeight="1">
      <c r="A19" s="780"/>
      <c r="B19" s="97" t="s">
        <v>132</v>
      </c>
      <c r="C19" s="94" t="s">
        <v>725</v>
      </c>
      <c r="D19" s="93" t="s">
        <v>728</v>
      </c>
      <c r="E19" s="67"/>
      <c r="F19" s="447">
        <v>9765858.6099999994</v>
      </c>
    </row>
    <row r="20" spans="1:6" s="35" customFormat="1" ht="35.1" customHeight="1">
      <c r="A20" s="780"/>
      <c r="B20" s="97" t="s">
        <v>132</v>
      </c>
      <c r="C20" s="94" t="s">
        <v>725</v>
      </c>
      <c r="D20" s="93" t="s">
        <v>727</v>
      </c>
      <c r="E20" s="67"/>
      <c r="F20" s="447">
        <v>4036817.46</v>
      </c>
    </row>
    <row r="21" spans="1:6" s="35" customFormat="1" ht="35.1" customHeight="1">
      <c r="A21" s="780"/>
      <c r="B21" s="97" t="s">
        <v>132</v>
      </c>
      <c r="C21" s="94" t="s">
        <v>725</v>
      </c>
      <c r="D21" s="67" t="s">
        <v>730</v>
      </c>
      <c r="E21" s="67"/>
      <c r="F21" s="447">
        <v>5058560.2300000004</v>
      </c>
    </row>
    <row r="22" spans="1:6" s="35" customFormat="1" ht="35.1" customHeight="1">
      <c r="A22" s="780"/>
      <c r="B22" s="97" t="s">
        <v>132</v>
      </c>
      <c r="C22" s="94" t="s">
        <v>725</v>
      </c>
      <c r="D22" s="67" t="s">
        <v>729</v>
      </c>
      <c r="E22" s="67"/>
      <c r="F22" s="447">
        <v>693546.7</v>
      </c>
    </row>
    <row r="23" spans="1:6" s="35" customFormat="1" ht="35.1" customHeight="1">
      <c r="A23" s="780"/>
      <c r="B23" s="97" t="s">
        <v>132</v>
      </c>
      <c r="C23" s="94" t="s">
        <v>725</v>
      </c>
      <c r="D23" s="93" t="s">
        <v>734</v>
      </c>
      <c r="E23" s="67"/>
      <c r="F23" s="447">
        <v>36959.040000000001</v>
      </c>
    </row>
    <row r="24" spans="1:6" s="35" customFormat="1" ht="35.1" customHeight="1" thickBot="1">
      <c r="A24" s="781"/>
      <c r="B24" s="450" t="s">
        <v>219</v>
      </c>
      <c r="C24" s="510"/>
      <c r="D24" s="510"/>
      <c r="E24" s="509"/>
      <c r="F24" s="451">
        <f>SUM(F15:F23)</f>
        <v>20918480.289999999</v>
      </c>
    </row>
    <row r="25" spans="1:6" s="35" customFormat="1" ht="35.1" customHeight="1">
      <c r="A25" s="779" t="s">
        <v>763</v>
      </c>
      <c r="B25" s="98" t="s">
        <v>132</v>
      </c>
      <c r="C25" s="94"/>
      <c r="D25" s="94"/>
      <c r="E25" s="94"/>
      <c r="F25" s="448"/>
    </row>
    <row r="26" spans="1:6" s="35" customFormat="1" ht="35.1" customHeight="1">
      <c r="A26" s="787"/>
      <c r="B26" s="101" t="s">
        <v>132</v>
      </c>
      <c r="C26" s="67"/>
      <c r="D26" s="67"/>
      <c r="E26" s="67"/>
      <c r="F26" s="446"/>
    </row>
    <row r="27" spans="1:6" s="35" customFormat="1" ht="35.1" customHeight="1" thickBot="1">
      <c r="A27" s="788"/>
      <c r="B27" s="450" t="s">
        <v>219</v>
      </c>
      <c r="C27" s="511"/>
      <c r="D27" s="511"/>
      <c r="E27" s="511"/>
      <c r="F27" s="452"/>
    </row>
    <row r="28" spans="1:6" s="35" customFormat="1" ht="35.1" customHeight="1">
      <c r="A28" s="779" t="s">
        <v>764</v>
      </c>
      <c r="B28" s="98" t="s">
        <v>132</v>
      </c>
      <c r="C28" s="95"/>
      <c r="D28" s="95"/>
      <c r="E28" s="95"/>
      <c r="F28" s="449"/>
    </row>
    <row r="29" spans="1:6" s="35" customFormat="1" ht="35.1" customHeight="1">
      <c r="A29" s="780"/>
      <c r="B29" s="97" t="s">
        <v>132</v>
      </c>
      <c r="C29" s="67"/>
      <c r="D29" s="67"/>
      <c r="E29" s="67"/>
      <c r="F29" s="446"/>
    </row>
    <row r="30" spans="1:6" s="35" customFormat="1" ht="35.1" customHeight="1" thickBot="1">
      <c r="A30" s="781"/>
      <c r="B30" s="450" t="s">
        <v>219</v>
      </c>
      <c r="C30" s="511"/>
      <c r="D30" s="511"/>
      <c r="E30" s="511"/>
      <c r="F30" s="452"/>
    </row>
    <row r="31" spans="1:6" s="35" customFormat="1" ht="35.1" customHeight="1">
      <c r="A31" s="779" t="s">
        <v>765</v>
      </c>
      <c r="B31" s="96" t="s">
        <v>132</v>
      </c>
      <c r="C31" s="95"/>
      <c r="D31" s="95"/>
      <c r="E31" s="95"/>
      <c r="F31" s="449"/>
    </row>
    <row r="32" spans="1:6" s="35" customFormat="1" ht="35.1" customHeight="1">
      <c r="A32" s="780"/>
      <c r="B32" s="97" t="s">
        <v>132</v>
      </c>
      <c r="C32" s="67"/>
      <c r="D32" s="67"/>
      <c r="E32" s="67"/>
      <c r="F32" s="446"/>
    </row>
    <row r="33" spans="1:9" s="35" customFormat="1" ht="35.1" customHeight="1" thickBot="1">
      <c r="A33" s="781"/>
      <c r="B33" s="450" t="s">
        <v>219</v>
      </c>
      <c r="C33" s="512"/>
      <c r="D33" s="510"/>
      <c r="E33" s="510"/>
      <c r="F33" s="453"/>
    </row>
    <row r="34" spans="1:9" s="35" customFormat="1" ht="20.25">
      <c r="A34" s="62"/>
      <c r="B34" s="63"/>
      <c r="C34" s="62"/>
      <c r="D34" s="62"/>
      <c r="E34" s="62"/>
      <c r="F34" s="62"/>
    </row>
    <row r="35" spans="1:9" ht="19.5" customHeight="1">
      <c r="A35" s="13"/>
      <c r="B35" s="13"/>
      <c r="C35" s="13"/>
      <c r="E35" s="57"/>
      <c r="F35" s="57"/>
      <c r="G35" s="57"/>
      <c r="H35" s="57"/>
      <c r="I35" s="57"/>
    </row>
    <row r="36" spans="1:9" ht="20.25">
      <c r="A36" s="62"/>
      <c r="B36" s="63"/>
      <c r="C36" s="62"/>
      <c r="D36" s="54"/>
      <c r="E36" s="62"/>
      <c r="F36" s="62"/>
    </row>
    <row r="37" spans="1:9" ht="20.25">
      <c r="A37" s="62"/>
      <c r="B37" s="63"/>
      <c r="C37" s="62"/>
      <c r="D37" s="62"/>
      <c r="E37" s="62"/>
      <c r="F37" s="62"/>
    </row>
  </sheetData>
  <mergeCells count="7">
    <mergeCell ref="A31:A33"/>
    <mergeCell ref="A15:A24"/>
    <mergeCell ref="I4:O5"/>
    <mergeCell ref="A2:F2"/>
    <mergeCell ref="A6:A14"/>
    <mergeCell ref="A25:A27"/>
    <mergeCell ref="A28:A30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B31:B32 B6:B8 B15:B17 B25:B26 B28 B2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showGridLines="0" workbookViewId="0">
      <selection activeCell="E37" sqref="E37"/>
    </sheetView>
  </sheetViews>
  <sheetFormatPr defaultColWidth="9.140625" defaultRowHeight="15.75"/>
  <cols>
    <col min="1" max="1" width="1.140625" style="389" customWidth="1"/>
    <col min="2" max="2" width="5.5703125" style="389" customWidth="1"/>
    <col min="3" max="3" width="28.7109375" style="389" customWidth="1"/>
    <col min="4" max="7" width="14.7109375" style="389" customWidth="1"/>
    <col min="8" max="8" width="24.140625" style="389" customWidth="1"/>
    <col min="9" max="16" width="13.7109375" style="389" customWidth="1"/>
    <col min="17" max="17" width="9.140625" style="389" customWidth="1"/>
    <col min="18" max="16384" width="9.140625" style="389"/>
  </cols>
  <sheetData>
    <row r="1" spans="1:16">
      <c r="P1" s="402" t="s">
        <v>203</v>
      </c>
    </row>
    <row r="3" spans="1:16" ht="22.5">
      <c r="B3" s="808" t="s">
        <v>683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</row>
    <row r="5" spans="1:16" ht="16.5" thickBot="1">
      <c r="P5" s="390" t="s">
        <v>3</v>
      </c>
    </row>
    <row r="6" spans="1:16" ht="28.5" customHeight="1" thickBot="1">
      <c r="B6" s="809" t="s">
        <v>684</v>
      </c>
      <c r="C6" s="809" t="s">
        <v>685</v>
      </c>
      <c r="D6" s="809" t="s">
        <v>686</v>
      </c>
      <c r="E6" s="809" t="s">
        <v>687</v>
      </c>
      <c r="F6" s="809" t="s">
        <v>688</v>
      </c>
      <c r="G6" s="809" t="s">
        <v>767</v>
      </c>
      <c r="H6" s="809" t="s">
        <v>689</v>
      </c>
      <c r="I6" s="811" t="s">
        <v>766</v>
      </c>
      <c r="J6" s="812"/>
      <c r="K6" s="812"/>
      <c r="L6" s="812"/>
      <c r="M6" s="812"/>
      <c r="N6" s="812"/>
      <c r="O6" s="812"/>
      <c r="P6" s="813"/>
    </row>
    <row r="7" spans="1:16" ht="36" customHeight="1" thickBot="1">
      <c r="B7" s="810"/>
      <c r="C7" s="810"/>
      <c r="D7" s="810"/>
      <c r="E7" s="810"/>
      <c r="F7" s="810"/>
      <c r="G7" s="810"/>
      <c r="H7" s="810"/>
      <c r="I7" s="391" t="s">
        <v>690</v>
      </c>
      <c r="J7" s="391" t="s">
        <v>691</v>
      </c>
      <c r="K7" s="391" t="s">
        <v>692</v>
      </c>
      <c r="L7" s="391" t="s">
        <v>693</v>
      </c>
      <c r="M7" s="391" t="s">
        <v>694</v>
      </c>
      <c r="N7" s="391" t="s">
        <v>695</v>
      </c>
      <c r="O7" s="391" t="s">
        <v>696</v>
      </c>
      <c r="P7" s="392" t="s">
        <v>697</v>
      </c>
    </row>
    <row r="8" spans="1:16">
      <c r="A8" s="393"/>
      <c r="B8" s="792" t="s">
        <v>53</v>
      </c>
      <c r="C8" s="795"/>
      <c r="D8" s="798"/>
      <c r="E8" s="798"/>
      <c r="F8" s="801"/>
      <c r="G8" s="804"/>
      <c r="H8" s="406" t="s">
        <v>698</v>
      </c>
      <c r="I8" s="394"/>
      <c r="J8" s="394"/>
      <c r="K8" s="394"/>
      <c r="L8" s="394"/>
      <c r="M8" s="394"/>
      <c r="N8" s="394"/>
      <c r="O8" s="394"/>
      <c r="P8" s="395"/>
    </row>
    <row r="9" spans="1:16">
      <c r="A9" s="393"/>
      <c r="B9" s="793"/>
      <c r="C9" s="796"/>
      <c r="D9" s="799"/>
      <c r="E9" s="799"/>
      <c r="F9" s="802"/>
      <c r="G9" s="805"/>
      <c r="H9" s="406" t="s">
        <v>699</v>
      </c>
      <c r="I9" s="394"/>
      <c r="J9" s="394"/>
      <c r="K9" s="394"/>
      <c r="L9" s="394"/>
      <c r="M9" s="394"/>
      <c r="N9" s="394"/>
      <c r="O9" s="394"/>
      <c r="P9" s="395"/>
    </row>
    <row r="10" spans="1:16">
      <c r="A10" s="393"/>
      <c r="B10" s="793"/>
      <c r="C10" s="796"/>
      <c r="D10" s="799"/>
      <c r="E10" s="799"/>
      <c r="F10" s="802"/>
      <c r="G10" s="805"/>
      <c r="H10" s="406" t="s">
        <v>49</v>
      </c>
      <c r="I10" s="394"/>
      <c r="J10" s="394"/>
      <c r="K10" s="394"/>
      <c r="L10" s="394"/>
      <c r="M10" s="394"/>
      <c r="N10" s="394"/>
      <c r="O10" s="394"/>
      <c r="P10" s="395"/>
    </row>
    <row r="11" spans="1:16">
      <c r="A11" s="393"/>
      <c r="B11" s="793"/>
      <c r="C11" s="796"/>
      <c r="D11" s="799"/>
      <c r="E11" s="799"/>
      <c r="F11" s="802"/>
      <c r="G11" s="805"/>
      <c r="H11" s="406" t="s">
        <v>700</v>
      </c>
      <c r="I11" s="394"/>
      <c r="J11" s="394"/>
      <c r="K11" s="394"/>
      <c r="L11" s="394"/>
      <c r="M11" s="394"/>
      <c r="N11" s="394"/>
      <c r="O11" s="394"/>
      <c r="P11" s="395"/>
    </row>
    <row r="12" spans="1:16">
      <c r="A12" s="393"/>
      <c r="B12" s="794"/>
      <c r="C12" s="797"/>
      <c r="D12" s="800"/>
      <c r="E12" s="800"/>
      <c r="F12" s="803"/>
      <c r="G12" s="807"/>
      <c r="H12" s="407" t="s">
        <v>701</v>
      </c>
      <c r="I12" s="396"/>
      <c r="J12" s="396"/>
      <c r="K12" s="396"/>
      <c r="L12" s="396"/>
      <c r="M12" s="396"/>
      <c r="N12" s="396"/>
      <c r="O12" s="396"/>
      <c r="P12" s="397"/>
    </row>
    <row r="13" spans="1:16">
      <c r="A13" s="393"/>
      <c r="B13" s="792" t="s">
        <v>54</v>
      </c>
      <c r="C13" s="795"/>
      <c r="D13" s="798"/>
      <c r="E13" s="798"/>
      <c r="F13" s="801"/>
      <c r="G13" s="804"/>
      <c r="H13" s="406" t="s">
        <v>698</v>
      </c>
      <c r="I13" s="394"/>
      <c r="J13" s="394"/>
      <c r="K13" s="394"/>
      <c r="L13" s="394"/>
      <c r="M13" s="394"/>
      <c r="N13" s="394"/>
      <c r="O13" s="394"/>
      <c r="P13" s="395"/>
    </row>
    <row r="14" spans="1:16">
      <c r="A14" s="393"/>
      <c r="B14" s="793"/>
      <c r="C14" s="796"/>
      <c r="D14" s="799"/>
      <c r="E14" s="799"/>
      <c r="F14" s="802"/>
      <c r="G14" s="805"/>
      <c r="H14" s="406" t="s">
        <v>699</v>
      </c>
      <c r="I14" s="394"/>
      <c r="J14" s="394"/>
      <c r="K14" s="394"/>
      <c r="L14" s="394"/>
      <c r="M14" s="394"/>
      <c r="N14" s="394"/>
      <c r="O14" s="394"/>
      <c r="P14" s="395"/>
    </row>
    <row r="15" spans="1:16">
      <c r="A15" s="393"/>
      <c r="B15" s="793"/>
      <c r="C15" s="796"/>
      <c r="D15" s="799"/>
      <c r="E15" s="799"/>
      <c r="F15" s="802"/>
      <c r="G15" s="805"/>
      <c r="H15" s="406" t="s">
        <v>49</v>
      </c>
      <c r="I15" s="394"/>
      <c r="J15" s="394"/>
      <c r="K15" s="394"/>
      <c r="L15" s="394"/>
      <c r="M15" s="394"/>
      <c r="N15" s="394"/>
      <c r="O15" s="394"/>
      <c r="P15" s="395"/>
    </row>
    <row r="16" spans="1:16">
      <c r="A16" s="393"/>
      <c r="B16" s="793"/>
      <c r="C16" s="796"/>
      <c r="D16" s="799"/>
      <c r="E16" s="799"/>
      <c r="F16" s="802"/>
      <c r="G16" s="805"/>
      <c r="H16" s="406" t="s">
        <v>700</v>
      </c>
      <c r="I16" s="394"/>
      <c r="J16" s="394"/>
      <c r="K16" s="394"/>
      <c r="L16" s="394"/>
      <c r="M16" s="394"/>
      <c r="N16" s="394"/>
      <c r="O16" s="394"/>
      <c r="P16" s="395"/>
    </row>
    <row r="17" spans="1:16">
      <c r="A17" s="393"/>
      <c r="B17" s="794"/>
      <c r="C17" s="797"/>
      <c r="D17" s="800"/>
      <c r="E17" s="800"/>
      <c r="F17" s="803"/>
      <c r="G17" s="807"/>
      <c r="H17" s="407" t="s">
        <v>701</v>
      </c>
      <c r="I17" s="396"/>
      <c r="J17" s="396"/>
      <c r="K17" s="396"/>
      <c r="L17" s="396"/>
      <c r="M17" s="396"/>
      <c r="N17" s="396"/>
      <c r="O17" s="396"/>
      <c r="P17" s="397"/>
    </row>
    <row r="18" spans="1:16">
      <c r="A18" s="393"/>
      <c r="B18" s="792" t="s">
        <v>55</v>
      </c>
      <c r="C18" s="795"/>
      <c r="D18" s="798"/>
      <c r="E18" s="798"/>
      <c r="F18" s="801"/>
      <c r="G18" s="804"/>
      <c r="H18" s="406" t="s">
        <v>698</v>
      </c>
      <c r="I18" s="394"/>
      <c r="J18" s="394"/>
      <c r="K18" s="394"/>
      <c r="L18" s="394"/>
      <c r="M18" s="394"/>
      <c r="N18" s="394"/>
      <c r="O18" s="394"/>
      <c r="P18" s="395"/>
    </row>
    <row r="19" spans="1:16">
      <c r="A19" s="393"/>
      <c r="B19" s="793"/>
      <c r="C19" s="796"/>
      <c r="D19" s="799"/>
      <c r="E19" s="799"/>
      <c r="F19" s="802"/>
      <c r="G19" s="805"/>
      <c r="H19" s="406" t="s">
        <v>699</v>
      </c>
      <c r="I19" s="394"/>
      <c r="J19" s="394"/>
      <c r="K19" s="394"/>
      <c r="L19" s="394"/>
      <c r="M19" s="394"/>
      <c r="N19" s="394"/>
      <c r="O19" s="394"/>
      <c r="P19" s="395"/>
    </row>
    <row r="20" spans="1:16">
      <c r="A20" s="393"/>
      <c r="B20" s="793"/>
      <c r="C20" s="796"/>
      <c r="D20" s="799"/>
      <c r="E20" s="799"/>
      <c r="F20" s="802"/>
      <c r="G20" s="805"/>
      <c r="H20" s="406" t="s">
        <v>49</v>
      </c>
      <c r="I20" s="394"/>
      <c r="J20" s="394"/>
      <c r="K20" s="394"/>
      <c r="L20" s="394"/>
      <c r="M20" s="394"/>
      <c r="N20" s="394"/>
      <c r="O20" s="394"/>
      <c r="P20" s="395"/>
    </row>
    <row r="21" spans="1:16">
      <c r="A21" s="393"/>
      <c r="B21" s="793"/>
      <c r="C21" s="796"/>
      <c r="D21" s="799"/>
      <c r="E21" s="799"/>
      <c r="F21" s="802"/>
      <c r="G21" s="805"/>
      <c r="H21" s="406" t="s">
        <v>700</v>
      </c>
      <c r="I21" s="394"/>
      <c r="J21" s="394"/>
      <c r="K21" s="394"/>
      <c r="L21" s="394"/>
      <c r="M21" s="394"/>
      <c r="N21" s="394"/>
      <c r="O21" s="394"/>
      <c r="P21" s="395"/>
    </row>
    <row r="22" spans="1:16">
      <c r="A22" s="393"/>
      <c r="B22" s="794"/>
      <c r="C22" s="797"/>
      <c r="D22" s="800"/>
      <c r="E22" s="800"/>
      <c r="F22" s="803"/>
      <c r="G22" s="807"/>
      <c r="H22" s="407" t="s">
        <v>701</v>
      </c>
      <c r="I22" s="396"/>
      <c r="J22" s="396"/>
      <c r="K22" s="396"/>
      <c r="L22" s="396"/>
      <c r="M22" s="396"/>
      <c r="N22" s="396"/>
      <c r="O22" s="396"/>
      <c r="P22" s="397"/>
    </row>
    <row r="23" spans="1:16">
      <c r="A23" s="393"/>
      <c r="B23" s="792" t="s">
        <v>56</v>
      </c>
      <c r="C23" s="795"/>
      <c r="D23" s="798"/>
      <c r="E23" s="798"/>
      <c r="F23" s="801"/>
      <c r="G23" s="804"/>
      <c r="H23" s="406" t="s">
        <v>698</v>
      </c>
      <c r="I23" s="394"/>
      <c r="J23" s="394"/>
      <c r="K23" s="394"/>
      <c r="L23" s="394"/>
      <c r="M23" s="394"/>
      <c r="N23" s="394"/>
      <c r="O23" s="394"/>
      <c r="P23" s="395"/>
    </row>
    <row r="24" spans="1:16">
      <c r="A24" s="393"/>
      <c r="B24" s="793"/>
      <c r="C24" s="796"/>
      <c r="D24" s="799"/>
      <c r="E24" s="799"/>
      <c r="F24" s="802"/>
      <c r="G24" s="805"/>
      <c r="H24" s="406" t="s">
        <v>699</v>
      </c>
      <c r="I24" s="394"/>
      <c r="J24" s="394"/>
      <c r="K24" s="394"/>
      <c r="L24" s="394"/>
      <c r="M24" s="394"/>
      <c r="N24" s="394"/>
      <c r="O24" s="394"/>
      <c r="P24" s="395"/>
    </row>
    <row r="25" spans="1:16">
      <c r="A25" s="393"/>
      <c r="B25" s="793"/>
      <c r="C25" s="796"/>
      <c r="D25" s="799"/>
      <c r="E25" s="799"/>
      <c r="F25" s="802"/>
      <c r="G25" s="805"/>
      <c r="H25" s="406" t="s">
        <v>49</v>
      </c>
      <c r="I25" s="394"/>
      <c r="J25" s="394"/>
      <c r="K25" s="394"/>
      <c r="L25" s="394"/>
      <c r="M25" s="394"/>
      <c r="N25" s="394"/>
      <c r="O25" s="394"/>
      <c r="P25" s="395"/>
    </row>
    <row r="26" spans="1:16">
      <c r="A26" s="393"/>
      <c r="B26" s="793"/>
      <c r="C26" s="796"/>
      <c r="D26" s="799"/>
      <c r="E26" s="799"/>
      <c r="F26" s="802"/>
      <c r="G26" s="805"/>
      <c r="H26" s="406" t="s">
        <v>700</v>
      </c>
      <c r="I26" s="394"/>
      <c r="J26" s="394"/>
      <c r="K26" s="394"/>
      <c r="L26" s="394"/>
      <c r="M26" s="394"/>
      <c r="N26" s="394"/>
      <c r="O26" s="394"/>
      <c r="P26" s="395"/>
    </row>
    <row r="27" spans="1:16">
      <c r="A27" s="393"/>
      <c r="B27" s="794"/>
      <c r="C27" s="797"/>
      <c r="D27" s="800"/>
      <c r="E27" s="800"/>
      <c r="F27" s="803"/>
      <c r="G27" s="807"/>
      <c r="H27" s="407" t="s">
        <v>701</v>
      </c>
      <c r="I27" s="396"/>
      <c r="J27" s="396"/>
      <c r="K27" s="396"/>
      <c r="L27" s="396"/>
      <c r="M27" s="396"/>
      <c r="N27" s="396"/>
      <c r="O27" s="396"/>
      <c r="P27" s="397"/>
    </row>
    <row r="28" spans="1:16">
      <c r="A28" s="393"/>
      <c r="B28" s="792" t="s">
        <v>265</v>
      </c>
      <c r="C28" s="795"/>
      <c r="D28" s="798"/>
      <c r="E28" s="798"/>
      <c r="F28" s="801"/>
      <c r="G28" s="804"/>
      <c r="H28" s="406" t="s">
        <v>698</v>
      </c>
      <c r="I28" s="394"/>
      <c r="J28" s="394"/>
      <c r="K28" s="394"/>
      <c r="L28" s="394"/>
      <c r="M28" s="394"/>
      <c r="N28" s="394"/>
      <c r="O28" s="394"/>
      <c r="P28" s="395"/>
    </row>
    <row r="29" spans="1:16">
      <c r="A29" s="393"/>
      <c r="B29" s="793"/>
      <c r="C29" s="796"/>
      <c r="D29" s="799"/>
      <c r="E29" s="799"/>
      <c r="F29" s="802"/>
      <c r="G29" s="805"/>
      <c r="H29" s="406" t="s">
        <v>699</v>
      </c>
      <c r="I29" s="394"/>
      <c r="J29" s="394"/>
      <c r="K29" s="394"/>
      <c r="L29" s="394"/>
      <c r="M29" s="394"/>
      <c r="N29" s="394"/>
      <c r="O29" s="394"/>
      <c r="P29" s="395"/>
    </row>
    <row r="30" spans="1:16">
      <c r="A30" s="393"/>
      <c r="B30" s="793"/>
      <c r="C30" s="796"/>
      <c r="D30" s="799"/>
      <c r="E30" s="799"/>
      <c r="F30" s="802"/>
      <c r="G30" s="805"/>
      <c r="H30" s="406" t="s">
        <v>49</v>
      </c>
      <c r="I30" s="394"/>
      <c r="J30" s="394"/>
      <c r="K30" s="394"/>
      <c r="L30" s="394"/>
      <c r="M30" s="394"/>
      <c r="N30" s="394"/>
      <c r="O30" s="394"/>
      <c r="P30" s="395"/>
    </row>
    <row r="31" spans="1:16">
      <c r="A31" s="393"/>
      <c r="B31" s="793"/>
      <c r="C31" s="796"/>
      <c r="D31" s="799"/>
      <c r="E31" s="799"/>
      <c r="F31" s="802"/>
      <c r="G31" s="805"/>
      <c r="H31" s="406" t="s">
        <v>700</v>
      </c>
      <c r="I31" s="394"/>
      <c r="J31" s="394"/>
      <c r="K31" s="394"/>
      <c r="L31" s="394"/>
      <c r="M31" s="394"/>
      <c r="N31" s="394"/>
      <c r="O31" s="394"/>
      <c r="P31" s="395"/>
    </row>
    <row r="32" spans="1:16" ht="16.5" thickBot="1">
      <c r="A32" s="393"/>
      <c r="B32" s="794"/>
      <c r="C32" s="797"/>
      <c r="D32" s="800"/>
      <c r="E32" s="800"/>
      <c r="F32" s="803"/>
      <c r="G32" s="806"/>
      <c r="H32" s="407" t="s">
        <v>701</v>
      </c>
      <c r="I32" s="396"/>
      <c r="J32" s="396"/>
      <c r="K32" s="396"/>
      <c r="L32" s="396"/>
      <c r="M32" s="396"/>
      <c r="N32" s="396"/>
      <c r="O32" s="396"/>
      <c r="P32" s="398"/>
    </row>
    <row r="33" spans="2:16" ht="26.25" customHeight="1" thickBot="1">
      <c r="B33" s="789" t="s">
        <v>702</v>
      </c>
      <c r="C33" s="790"/>
      <c r="D33" s="790"/>
      <c r="E33" s="791"/>
      <c r="F33" s="399"/>
      <c r="G33" s="408"/>
      <c r="H33" s="400"/>
      <c r="I33" s="401"/>
      <c r="J33" s="401"/>
      <c r="K33" s="401"/>
      <c r="L33" s="401"/>
      <c r="M33" s="401"/>
      <c r="N33" s="401"/>
      <c r="O33" s="401"/>
      <c r="P33" s="401"/>
    </row>
    <row r="35" spans="2:16">
      <c r="B35" s="389" t="s">
        <v>703</v>
      </c>
    </row>
    <row r="36" spans="2:16">
      <c r="B36" s="389" t="s">
        <v>704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showGridLines="0" tabSelected="1" workbookViewId="0">
      <selection activeCell="B8" sqref="B8"/>
    </sheetView>
  </sheetViews>
  <sheetFormatPr defaultColWidth="9.140625" defaultRowHeight="12.75"/>
  <cols>
    <col min="1" max="1" width="1.5703125" style="196" customWidth="1"/>
    <col min="2" max="2" width="39.140625" style="196" customWidth="1"/>
    <col min="3" max="6" width="20.7109375" style="196" customWidth="1"/>
    <col min="7" max="7" width="9.140625" style="196"/>
    <col min="8" max="8" width="11.7109375" style="196" customWidth="1"/>
    <col min="9" max="16384" width="9.140625" style="196"/>
  </cols>
  <sheetData>
    <row r="1" spans="2:6" ht="15.75">
      <c r="F1" s="9" t="s">
        <v>211</v>
      </c>
    </row>
    <row r="2" spans="2:6" ht="15.75" customHeight="1">
      <c r="B2" s="583" t="s">
        <v>677</v>
      </c>
      <c r="C2" s="583"/>
      <c r="D2" s="583"/>
      <c r="E2" s="583"/>
      <c r="F2" s="583"/>
    </row>
    <row r="3" spans="2:6" ht="15.75">
      <c r="B3" s="583" t="s">
        <v>768</v>
      </c>
      <c r="C3" s="583"/>
      <c r="D3" s="583"/>
      <c r="E3" s="583"/>
      <c r="F3" s="583"/>
    </row>
    <row r="4" spans="2:6" ht="13.5" thickBot="1">
      <c r="F4" s="197" t="s">
        <v>3</v>
      </c>
    </row>
    <row r="5" spans="2:6" ht="36" customHeight="1" thickBot="1">
      <c r="B5" s="202" t="s">
        <v>268</v>
      </c>
      <c r="C5" s="201" t="s">
        <v>769</v>
      </c>
      <c r="D5" s="201" t="s">
        <v>770</v>
      </c>
      <c r="E5" s="201" t="s">
        <v>771</v>
      </c>
      <c r="F5" s="201" t="s">
        <v>772</v>
      </c>
    </row>
    <row r="6" spans="2:6" ht="30" customHeight="1">
      <c r="B6" s="199" t="s">
        <v>238</v>
      </c>
      <c r="C6" s="370">
        <f>1620880.09+360623.77+929812.22</f>
        <v>2911316.08</v>
      </c>
      <c r="D6" s="370"/>
      <c r="E6" s="370"/>
      <c r="F6" s="370"/>
    </row>
    <row r="7" spans="2:6" ht="30" customHeight="1">
      <c r="B7" s="199" t="s">
        <v>269</v>
      </c>
      <c r="C7" s="456">
        <v>25233.91</v>
      </c>
      <c r="D7" s="373"/>
      <c r="E7" s="373"/>
      <c r="F7" s="373"/>
    </row>
    <row r="8" spans="2:6" ht="30" customHeight="1" thickBot="1">
      <c r="B8" s="200" t="s">
        <v>239</v>
      </c>
      <c r="C8" s="372">
        <f>4663424.66+551949.99+501885.88+218868.04</f>
        <v>5936128.5700000003</v>
      </c>
      <c r="D8" s="372"/>
      <c r="E8" s="372"/>
      <c r="F8" s="372"/>
    </row>
    <row r="9" spans="2:6" ht="13.5" thickTop="1">
      <c r="B9" s="814" t="s">
        <v>261</v>
      </c>
      <c r="C9" s="816">
        <f>C6+C7+C8</f>
        <v>8872678.5600000005</v>
      </c>
      <c r="D9" s="818"/>
      <c r="E9" s="818"/>
      <c r="F9" s="818"/>
    </row>
    <row r="10" spans="2:6" ht="15" customHeight="1" thickBot="1">
      <c r="B10" s="815"/>
      <c r="C10" s="817"/>
      <c r="D10" s="819"/>
      <c r="E10" s="819"/>
      <c r="F10" s="819"/>
    </row>
    <row r="11" spans="2:6">
      <c r="B11" s="369" t="s">
        <v>572</v>
      </c>
    </row>
    <row r="12" spans="2:6">
      <c r="B12" s="198"/>
    </row>
    <row r="13" spans="2:6" ht="15.75">
      <c r="B13" s="583" t="s">
        <v>775</v>
      </c>
      <c r="C13" s="583"/>
      <c r="D13" s="583"/>
      <c r="E13" s="583"/>
      <c r="F13" s="583"/>
    </row>
    <row r="14" spans="2:6" ht="13.5" thickBot="1">
      <c r="F14" s="197" t="s">
        <v>3</v>
      </c>
    </row>
    <row r="15" spans="2:6" ht="36" customHeight="1" thickBot="1">
      <c r="B15" s="202" t="s">
        <v>270</v>
      </c>
      <c r="C15" s="201" t="s">
        <v>769</v>
      </c>
      <c r="D15" s="201" t="s">
        <v>770</v>
      </c>
      <c r="E15" s="201" t="s">
        <v>771</v>
      </c>
      <c r="F15" s="201" t="s">
        <v>772</v>
      </c>
    </row>
    <row r="16" spans="2:6" ht="30" customHeight="1">
      <c r="B16" s="199" t="s">
        <v>238</v>
      </c>
      <c r="C16" s="370">
        <v>559760.47</v>
      </c>
      <c r="D16" s="370"/>
      <c r="E16" s="370"/>
      <c r="F16" s="370"/>
    </row>
    <row r="17" spans="1:8" ht="30" customHeight="1">
      <c r="B17" s="199" t="s">
        <v>269</v>
      </c>
      <c r="C17" s="371"/>
      <c r="D17" s="371"/>
      <c r="E17" s="371"/>
      <c r="F17" s="371"/>
    </row>
    <row r="18" spans="1:8" ht="30" customHeight="1" thickBot="1">
      <c r="B18" s="200" t="s">
        <v>239</v>
      </c>
      <c r="C18" s="372">
        <v>379085.15</v>
      </c>
      <c r="D18" s="372"/>
      <c r="E18" s="372"/>
      <c r="F18" s="372"/>
    </row>
    <row r="19" spans="1:8" ht="13.5" thickTop="1">
      <c r="B19" s="820" t="s">
        <v>261</v>
      </c>
      <c r="C19" s="816">
        <f>C16+C17+C18</f>
        <v>938845.62</v>
      </c>
      <c r="D19" s="818"/>
      <c r="E19" s="818"/>
      <c r="F19" s="818"/>
    </row>
    <row r="20" spans="1:8" ht="15" customHeight="1" thickBot="1">
      <c r="B20" s="821"/>
      <c r="C20" s="817"/>
      <c r="D20" s="819"/>
      <c r="E20" s="819"/>
      <c r="F20" s="819"/>
    </row>
    <row r="21" spans="1:8" ht="15" customHeight="1">
      <c r="B21" s="369" t="s">
        <v>572</v>
      </c>
      <c r="C21" s="388"/>
      <c r="D21" s="388"/>
      <c r="E21" s="388"/>
      <c r="F21" s="388"/>
    </row>
    <row r="22" spans="1:8" ht="10.5" customHeight="1">
      <c r="B22" s="203"/>
      <c r="C22" s="388"/>
      <c r="D22" s="388"/>
      <c r="E22" s="388"/>
      <c r="F22" s="388"/>
    </row>
    <row r="23" spans="1:8" ht="15" customHeight="1">
      <c r="B23" s="822" t="s">
        <v>705</v>
      </c>
      <c r="C23" s="822"/>
      <c r="D23" s="822"/>
      <c r="E23" s="822"/>
      <c r="F23" s="822"/>
    </row>
    <row r="24" spans="1:8" ht="13.5" thickBot="1">
      <c r="B24" s="198"/>
      <c r="E24" s="55"/>
      <c r="F24" s="197" t="s">
        <v>3</v>
      </c>
    </row>
    <row r="25" spans="1:8" ht="48" customHeight="1" thickBot="1">
      <c r="B25" s="404"/>
      <c r="C25" s="411" t="s">
        <v>711</v>
      </c>
      <c r="D25" s="412" t="s">
        <v>707</v>
      </c>
      <c r="E25" s="410" t="s">
        <v>710</v>
      </c>
      <c r="F25" s="266" t="s">
        <v>707</v>
      </c>
    </row>
    <row r="26" spans="1:8" ht="34.5" customHeight="1" thickBot="1">
      <c r="A26" s="212"/>
      <c r="B26" s="405" t="s">
        <v>776</v>
      </c>
      <c r="C26" s="409">
        <v>7</v>
      </c>
      <c r="D26" s="454">
        <f>F30+F32+F33+F36+F37+F38+F39+F40-F30</f>
        <v>425216.80000000005</v>
      </c>
      <c r="E26" s="413">
        <v>4</v>
      </c>
      <c r="F26" s="455">
        <f>300000+F30</f>
        <v>316951.74</v>
      </c>
      <c r="H26" s="515"/>
    </row>
    <row r="27" spans="1:8">
      <c r="B27" s="198" t="s">
        <v>572</v>
      </c>
    </row>
    <row r="28" spans="1:8" ht="13.5" thickBot="1">
      <c r="B28" s="403"/>
      <c r="C28" s="403"/>
      <c r="D28" s="403"/>
      <c r="E28" s="403"/>
      <c r="F28" s="197" t="s">
        <v>3</v>
      </c>
      <c r="G28" s="198"/>
    </row>
    <row r="29" spans="1:8" ht="36.75" customHeight="1" thickBot="1">
      <c r="B29" s="823" t="s">
        <v>706</v>
      </c>
      <c r="C29" s="717"/>
      <c r="D29" s="717"/>
      <c r="E29" s="718"/>
      <c r="F29" s="387" t="s">
        <v>708</v>
      </c>
      <c r="G29" s="383"/>
    </row>
    <row r="30" spans="1:8" s="516" customFormat="1" ht="40.5" customHeight="1">
      <c r="B30" s="824" t="s">
        <v>777</v>
      </c>
      <c r="C30" s="825"/>
      <c r="D30" s="825"/>
      <c r="E30" s="826"/>
      <c r="F30" s="520">
        <v>16951.740000000002</v>
      </c>
      <c r="G30" s="517"/>
      <c r="H30" s="518"/>
    </row>
    <row r="31" spans="1:8" s="516" customFormat="1" ht="40.5" customHeight="1">
      <c r="B31" s="827" t="s">
        <v>778</v>
      </c>
      <c r="C31" s="828"/>
      <c r="D31" s="828"/>
      <c r="E31" s="829"/>
      <c r="F31" s="521">
        <v>100000</v>
      </c>
      <c r="G31" s="517"/>
    </row>
    <row r="32" spans="1:8" s="516" customFormat="1" ht="40.5" customHeight="1">
      <c r="B32" s="827" t="s">
        <v>779</v>
      </c>
      <c r="C32" s="828"/>
      <c r="D32" s="828"/>
      <c r="E32" s="829"/>
      <c r="F32" s="522">
        <v>7144.78</v>
      </c>
      <c r="G32" s="517"/>
    </row>
    <row r="33" spans="2:8" s="516" customFormat="1" ht="40.5" customHeight="1">
      <c r="B33" s="827" t="s">
        <v>780</v>
      </c>
      <c r="C33" s="828"/>
      <c r="D33" s="828"/>
      <c r="E33" s="829"/>
      <c r="F33" s="522">
        <v>127697.1</v>
      </c>
      <c r="G33" s="517"/>
    </row>
    <row r="34" spans="2:8" s="516" customFormat="1" ht="40.5" customHeight="1">
      <c r="B34" s="827" t="s">
        <v>781</v>
      </c>
      <c r="C34" s="828"/>
      <c r="D34" s="828"/>
      <c r="E34" s="829"/>
      <c r="F34" s="522">
        <v>100000</v>
      </c>
      <c r="G34" s="517"/>
    </row>
    <row r="35" spans="2:8" s="516" customFormat="1" ht="40.5" customHeight="1">
      <c r="B35" s="827" t="s">
        <v>782</v>
      </c>
      <c r="C35" s="828"/>
      <c r="D35" s="828"/>
      <c r="E35" s="829"/>
      <c r="F35" s="521">
        <v>100000</v>
      </c>
      <c r="G35" s="517"/>
    </row>
    <row r="36" spans="2:8" s="516" customFormat="1" ht="40.5" customHeight="1">
      <c r="B36" s="827" t="s">
        <v>783</v>
      </c>
      <c r="C36" s="828"/>
      <c r="D36" s="828"/>
      <c r="E36" s="829"/>
      <c r="F36" s="522">
        <v>75897.33</v>
      </c>
      <c r="G36" s="517"/>
    </row>
    <row r="37" spans="2:8" s="516" customFormat="1" ht="40.5" customHeight="1">
      <c r="B37" s="827" t="s">
        <v>784</v>
      </c>
      <c r="C37" s="828"/>
      <c r="D37" s="828"/>
      <c r="E37" s="829"/>
      <c r="F37" s="522">
        <v>90407.78</v>
      </c>
      <c r="G37" s="517"/>
      <c r="H37" s="523"/>
    </row>
    <row r="38" spans="2:8" s="516" customFormat="1" ht="31.9" customHeight="1">
      <c r="B38" s="827" t="s">
        <v>785</v>
      </c>
      <c r="C38" s="828"/>
      <c r="D38" s="828"/>
      <c r="E38" s="829"/>
      <c r="F38" s="522">
        <v>24498.28</v>
      </c>
      <c r="G38" s="517"/>
    </row>
    <row r="39" spans="2:8" s="516" customFormat="1" ht="34.9" customHeight="1">
      <c r="B39" s="827" t="s">
        <v>786</v>
      </c>
      <c r="C39" s="828"/>
      <c r="D39" s="828"/>
      <c r="E39" s="829"/>
      <c r="F39" s="522">
        <v>84382.63</v>
      </c>
      <c r="G39" s="517"/>
    </row>
    <row r="40" spans="2:8" s="516" customFormat="1" ht="27.6" customHeight="1">
      <c r="B40" s="827" t="s">
        <v>787</v>
      </c>
      <c r="C40" s="828"/>
      <c r="D40" s="828"/>
      <c r="E40" s="829"/>
      <c r="F40" s="522">
        <v>15188.9</v>
      </c>
      <c r="G40" s="517"/>
    </row>
    <row r="41" spans="2:8" s="516" customFormat="1" ht="15">
      <c r="B41" s="519" t="s">
        <v>709</v>
      </c>
      <c r="F41" s="518"/>
    </row>
    <row r="42" spans="2:8" s="516" customFormat="1">
      <c r="F42" s="518"/>
    </row>
    <row r="43" spans="2:8" s="516" customFormat="1"/>
    <row r="44" spans="2:8">
      <c r="F44" s="515"/>
    </row>
  </sheetData>
  <mergeCells count="26">
    <mergeCell ref="B39:E39"/>
    <mergeCell ref="B40:E40"/>
    <mergeCell ref="B34:E34"/>
    <mergeCell ref="B35:E35"/>
    <mergeCell ref="B36:E36"/>
    <mergeCell ref="B37:E37"/>
    <mergeCell ref="B38:E38"/>
    <mergeCell ref="B23:F23"/>
    <mergeCell ref="B29:E29"/>
    <mergeCell ref="B30:E30"/>
    <mergeCell ref="B32:E32"/>
    <mergeCell ref="B33:E33"/>
    <mergeCell ref="B31:E31"/>
    <mergeCell ref="B13:F13"/>
    <mergeCell ref="B19:B20"/>
    <mergeCell ref="C19:C20"/>
    <mergeCell ref="D19:D20"/>
    <mergeCell ref="E19:E20"/>
    <mergeCell ref="F19:F20"/>
    <mergeCell ref="B2:F2"/>
    <mergeCell ref="B3:F3"/>
    <mergeCell ref="B9:B10"/>
    <mergeCell ref="C9:C10"/>
    <mergeCell ref="D9:D10"/>
    <mergeCell ref="E9:E10"/>
    <mergeCell ref="F9:F10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5"/>
  <sheetViews>
    <sheetView showGridLines="0" workbookViewId="0">
      <selection activeCell="H141" sqref="H141:H142"/>
    </sheetView>
  </sheetViews>
  <sheetFormatPr defaultRowHeight="15.75"/>
  <cols>
    <col min="1" max="1" width="1.5703125" style="196" customWidth="1"/>
    <col min="2" max="2" width="21.7109375" style="196" customWidth="1"/>
    <col min="3" max="3" width="45.7109375" style="196" customWidth="1"/>
    <col min="4" max="4" width="7.5703125" style="196" customWidth="1"/>
    <col min="5" max="8" width="18.28515625" style="68" customWidth="1"/>
    <col min="9" max="9" width="16.5703125" style="196" customWidth="1"/>
    <col min="10" max="256" width="9.140625" style="196"/>
    <col min="257" max="257" width="2.7109375" style="196" customWidth="1"/>
    <col min="258" max="258" width="21.7109375" style="196" customWidth="1"/>
    <col min="259" max="259" width="45.7109375" style="196" customWidth="1"/>
    <col min="260" max="260" width="7.5703125" style="196" customWidth="1"/>
    <col min="261" max="264" width="15.7109375" style="196" customWidth="1"/>
    <col min="265" max="512" width="9.140625" style="196"/>
    <col min="513" max="513" width="2.7109375" style="196" customWidth="1"/>
    <col min="514" max="514" width="21.7109375" style="196" customWidth="1"/>
    <col min="515" max="515" width="45.7109375" style="196" customWidth="1"/>
    <col min="516" max="516" width="7.5703125" style="196" customWidth="1"/>
    <col min="517" max="520" width="15.7109375" style="196" customWidth="1"/>
    <col min="521" max="768" width="9.140625" style="196"/>
    <col min="769" max="769" width="2.7109375" style="196" customWidth="1"/>
    <col min="770" max="770" width="21.7109375" style="196" customWidth="1"/>
    <col min="771" max="771" width="45.7109375" style="196" customWidth="1"/>
    <col min="772" max="772" width="7.5703125" style="196" customWidth="1"/>
    <col min="773" max="776" width="15.7109375" style="196" customWidth="1"/>
    <col min="777" max="1024" width="9.140625" style="196"/>
    <col min="1025" max="1025" width="2.7109375" style="196" customWidth="1"/>
    <col min="1026" max="1026" width="21.7109375" style="196" customWidth="1"/>
    <col min="1027" max="1027" width="45.7109375" style="196" customWidth="1"/>
    <col min="1028" max="1028" width="7.5703125" style="196" customWidth="1"/>
    <col min="1029" max="1032" width="15.7109375" style="196" customWidth="1"/>
    <col min="1033" max="1280" width="9.140625" style="196"/>
    <col min="1281" max="1281" width="2.7109375" style="196" customWidth="1"/>
    <col min="1282" max="1282" width="21.7109375" style="196" customWidth="1"/>
    <col min="1283" max="1283" width="45.7109375" style="196" customWidth="1"/>
    <col min="1284" max="1284" width="7.5703125" style="196" customWidth="1"/>
    <col min="1285" max="1288" width="15.7109375" style="196" customWidth="1"/>
    <col min="1289" max="1536" width="9.140625" style="196"/>
    <col min="1537" max="1537" width="2.7109375" style="196" customWidth="1"/>
    <col min="1538" max="1538" width="21.7109375" style="196" customWidth="1"/>
    <col min="1539" max="1539" width="45.7109375" style="196" customWidth="1"/>
    <col min="1540" max="1540" width="7.5703125" style="196" customWidth="1"/>
    <col min="1541" max="1544" width="15.7109375" style="196" customWidth="1"/>
    <col min="1545" max="1792" width="9.140625" style="196"/>
    <col min="1793" max="1793" width="2.7109375" style="196" customWidth="1"/>
    <col min="1794" max="1794" width="21.7109375" style="196" customWidth="1"/>
    <col min="1795" max="1795" width="45.7109375" style="196" customWidth="1"/>
    <col min="1796" max="1796" width="7.5703125" style="196" customWidth="1"/>
    <col min="1797" max="1800" width="15.7109375" style="196" customWidth="1"/>
    <col min="1801" max="2048" width="9.140625" style="196"/>
    <col min="2049" max="2049" width="2.7109375" style="196" customWidth="1"/>
    <col min="2050" max="2050" width="21.7109375" style="196" customWidth="1"/>
    <col min="2051" max="2051" width="45.7109375" style="196" customWidth="1"/>
    <col min="2052" max="2052" width="7.5703125" style="196" customWidth="1"/>
    <col min="2053" max="2056" width="15.7109375" style="196" customWidth="1"/>
    <col min="2057" max="2304" width="9.140625" style="196"/>
    <col min="2305" max="2305" width="2.7109375" style="196" customWidth="1"/>
    <col min="2306" max="2306" width="21.7109375" style="196" customWidth="1"/>
    <col min="2307" max="2307" width="45.7109375" style="196" customWidth="1"/>
    <col min="2308" max="2308" width="7.5703125" style="196" customWidth="1"/>
    <col min="2309" max="2312" width="15.7109375" style="196" customWidth="1"/>
    <col min="2313" max="2560" width="9.140625" style="196"/>
    <col min="2561" max="2561" width="2.7109375" style="196" customWidth="1"/>
    <col min="2562" max="2562" width="21.7109375" style="196" customWidth="1"/>
    <col min="2563" max="2563" width="45.7109375" style="196" customWidth="1"/>
    <col min="2564" max="2564" width="7.5703125" style="196" customWidth="1"/>
    <col min="2565" max="2568" width="15.7109375" style="196" customWidth="1"/>
    <col min="2569" max="2816" width="9.140625" style="196"/>
    <col min="2817" max="2817" width="2.7109375" style="196" customWidth="1"/>
    <col min="2818" max="2818" width="21.7109375" style="196" customWidth="1"/>
    <col min="2819" max="2819" width="45.7109375" style="196" customWidth="1"/>
    <col min="2820" max="2820" width="7.5703125" style="196" customWidth="1"/>
    <col min="2821" max="2824" width="15.7109375" style="196" customWidth="1"/>
    <col min="2825" max="3072" width="9.140625" style="196"/>
    <col min="3073" max="3073" width="2.7109375" style="196" customWidth="1"/>
    <col min="3074" max="3074" width="21.7109375" style="196" customWidth="1"/>
    <col min="3075" max="3075" width="45.7109375" style="196" customWidth="1"/>
    <col min="3076" max="3076" width="7.5703125" style="196" customWidth="1"/>
    <col min="3077" max="3080" width="15.7109375" style="196" customWidth="1"/>
    <col min="3081" max="3328" width="9.140625" style="196"/>
    <col min="3329" max="3329" width="2.7109375" style="196" customWidth="1"/>
    <col min="3330" max="3330" width="21.7109375" style="196" customWidth="1"/>
    <col min="3331" max="3331" width="45.7109375" style="196" customWidth="1"/>
    <col min="3332" max="3332" width="7.5703125" style="196" customWidth="1"/>
    <col min="3333" max="3336" width="15.7109375" style="196" customWidth="1"/>
    <col min="3337" max="3584" width="9.140625" style="196"/>
    <col min="3585" max="3585" width="2.7109375" style="196" customWidth="1"/>
    <col min="3586" max="3586" width="21.7109375" style="196" customWidth="1"/>
    <col min="3587" max="3587" width="45.7109375" style="196" customWidth="1"/>
    <col min="3588" max="3588" width="7.5703125" style="196" customWidth="1"/>
    <col min="3589" max="3592" width="15.7109375" style="196" customWidth="1"/>
    <col min="3593" max="3840" width="9.140625" style="196"/>
    <col min="3841" max="3841" width="2.7109375" style="196" customWidth="1"/>
    <col min="3842" max="3842" width="21.7109375" style="196" customWidth="1"/>
    <col min="3843" max="3843" width="45.7109375" style="196" customWidth="1"/>
    <col min="3844" max="3844" width="7.5703125" style="196" customWidth="1"/>
    <col min="3845" max="3848" width="15.7109375" style="196" customWidth="1"/>
    <col min="3849" max="4096" width="9.140625" style="196"/>
    <col min="4097" max="4097" width="2.7109375" style="196" customWidth="1"/>
    <col min="4098" max="4098" width="21.7109375" style="196" customWidth="1"/>
    <col min="4099" max="4099" width="45.7109375" style="196" customWidth="1"/>
    <col min="4100" max="4100" width="7.5703125" style="196" customWidth="1"/>
    <col min="4101" max="4104" width="15.7109375" style="196" customWidth="1"/>
    <col min="4105" max="4352" width="9.140625" style="196"/>
    <col min="4353" max="4353" width="2.7109375" style="196" customWidth="1"/>
    <col min="4354" max="4354" width="21.7109375" style="196" customWidth="1"/>
    <col min="4355" max="4355" width="45.7109375" style="196" customWidth="1"/>
    <col min="4356" max="4356" width="7.5703125" style="196" customWidth="1"/>
    <col min="4357" max="4360" width="15.7109375" style="196" customWidth="1"/>
    <col min="4361" max="4608" width="9.140625" style="196"/>
    <col min="4609" max="4609" width="2.7109375" style="196" customWidth="1"/>
    <col min="4610" max="4610" width="21.7109375" style="196" customWidth="1"/>
    <col min="4611" max="4611" width="45.7109375" style="196" customWidth="1"/>
    <col min="4612" max="4612" width="7.5703125" style="196" customWidth="1"/>
    <col min="4613" max="4616" width="15.7109375" style="196" customWidth="1"/>
    <col min="4617" max="4864" width="9.140625" style="196"/>
    <col min="4865" max="4865" width="2.7109375" style="196" customWidth="1"/>
    <col min="4866" max="4866" width="21.7109375" style="196" customWidth="1"/>
    <col min="4867" max="4867" width="45.7109375" style="196" customWidth="1"/>
    <col min="4868" max="4868" width="7.5703125" style="196" customWidth="1"/>
    <col min="4869" max="4872" width="15.7109375" style="196" customWidth="1"/>
    <col min="4873" max="5120" width="9.140625" style="196"/>
    <col min="5121" max="5121" width="2.7109375" style="196" customWidth="1"/>
    <col min="5122" max="5122" width="21.7109375" style="196" customWidth="1"/>
    <col min="5123" max="5123" width="45.7109375" style="196" customWidth="1"/>
    <col min="5124" max="5124" width="7.5703125" style="196" customWidth="1"/>
    <col min="5125" max="5128" width="15.7109375" style="196" customWidth="1"/>
    <col min="5129" max="5376" width="9.140625" style="196"/>
    <col min="5377" max="5377" width="2.7109375" style="196" customWidth="1"/>
    <col min="5378" max="5378" width="21.7109375" style="196" customWidth="1"/>
    <col min="5379" max="5379" width="45.7109375" style="196" customWidth="1"/>
    <col min="5380" max="5380" width="7.5703125" style="196" customWidth="1"/>
    <col min="5381" max="5384" width="15.7109375" style="196" customWidth="1"/>
    <col min="5385" max="5632" width="9.140625" style="196"/>
    <col min="5633" max="5633" width="2.7109375" style="196" customWidth="1"/>
    <col min="5634" max="5634" width="21.7109375" style="196" customWidth="1"/>
    <col min="5635" max="5635" width="45.7109375" style="196" customWidth="1"/>
    <col min="5636" max="5636" width="7.5703125" style="196" customWidth="1"/>
    <col min="5637" max="5640" width="15.7109375" style="196" customWidth="1"/>
    <col min="5641" max="5888" width="9.140625" style="196"/>
    <col min="5889" max="5889" width="2.7109375" style="196" customWidth="1"/>
    <col min="5890" max="5890" width="21.7109375" style="196" customWidth="1"/>
    <col min="5891" max="5891" width="45.7109375" style="196" customWidth="1"/>
    <col min="5892" max="5892" width="7.5703125" style="196" customWidth="1"/>
    <col min="5893" max="5896" width="15.7109375" style="196" customWidth="1"/>
    <col min="5897" max="6144" width="9.140625" style="196"/>
    <col min="6145" max="6145" width="2.7109375" style="196" customWidth="1"/>
    <col min="6146" max="6146" width="21.7109375" style="196" customWidth="1"/>
    <col min="6147" max="6147" width="45.7109375" style="196" customWidth="1"/>
    <col min="6148" max="6148" width="7.5703125" style="196" customWidth="1"/>
    <col min="6149" max="6152" width="15.7109375" style="196" customWidth="1"/>
    <col min="6153" max="6400" width="9.140625" style="196"/>
    <col min="6401" max="6401" width="2.7109375" style="196" customWidth="1"/>
    <col min="6402" max="6402" width="21.7109375" style="196" customWidth="1"/>
    <col min="6403" max="6403" width="45.7109375" style="196" customWidth="1"/>
    <col min="6404" max="6404" width="7.5703125" style="196" customWidth="1"/>
    <col min="6405" max="6408" width="15.7109375" style="196" customWidth="1"/>
    <col min="6409" max="6656" width="9.140625" style="196"/>
    <col min="6657" max="6657" width="2.7109375" style="196" customWidth="1"/>
    <col min="6658" max="6658" width="21.7109375" style="196" customWidth="1"/>
    <col min="6659" max="6659" width="45.7109375" style="196" customWidth="1"/>
    <col min="6660" max="6660" width="7.5703125" style="196" customWidth="1"/>
    <col min="6661" max="6664" width="15.7109375" style="196" customWidth="1"/>
    <col min="6665" max="6912" width="9.140625" style="196"/>
    <col min="6913" max="6913" width="2.7109375" style="196" customWidth="1"/>
    <col min="6914" max="6914" width="21.7109375" style="196" customWidth="1"/>
    <col min="6915" max="6915" width="45.7109375" style="196" customWidth="1"/>
    <col min="6916" max="6916" width="7.5703125" style="196" customWidth="1"/>
    <col min="6917" max="6920" width="15.7109375" style="196" customWidth="1"/>
    <col min="6921" max="7168" width="9.140625" style="196"/>
    <col min="7169" max="7169" width="2.7109375" style="196" customWidth="1"/>
    <col min="7170" max="7170" width="21.7109375" style="196" customWidth="1"/>
    <col min="7171" max="7171" width="45.7109375" style="196" customWidth="1"/>
    <col min="7172" max="7172" width="7.5703125" style="196" customWidth="1"/>
    <col min="7173" max="7176" width="15.7109375" style="196" customWidth="1"/>
    <col min="7177" max="7424" width="9.140625" style="196"/>
    <col min="7425" max="7425" width="2.7109375" style="196" customWidth="1"/>
    <col min="7426" max="7426" width="21.7109375" style="196" customWidth="1"/>
    <col min="7427" max="7427" width="45.7109375" style="196" customWidth="1"/>
    <col min="7428" max="7428" width="7.5703125" style="196" customWidth="1"/>
    <col min="7429" max="7432" width="15.7109375" style="196" customWidth="1"/>
    <col min="7433" max="7680" width="9.140625" style="196"/>
    <col min="7681" max="7681" width="2.7109375" style="196" customWidth="1"/>
    <col min="7682" max="7682" width="21.7109375" style="196" customWidth="1"/>
    <col min="7683" max="7683" width="45.7109375" style="196" customWidth="1"/>
    <col min="7684" max="7684" width="7.5703125" style="196" customWidth="1"/>
    <col min="7685" max="7688" width="15.7109375" style="196" customWidth="1"/>
    <col min="7689" max="7936" width="9.140625" style="196"/>
    <col min="7937" max="7937" width="2.7109375" style="196" customWidth="1"/>
    <col min="7938" max="7938" width="21.7109375" style="196" customWidth="1"/>
    <col min="7939" max="7939" width="45.7109375" style="196" customWidth="1"/>
    <col min="7940" max="7940" width="7.5703125" style="196" customWidth="1"/>
    <col min="7941" max="7944" width="15.7109375" style="196" customWidth="1"/>
    <col min="7945" max="8192" width="9.140625" style="196"/>
    <col min="8193" max="8193" width="2.7109375" style="196" customWidth="1"/>
    <col min="8194" max="8194" width="21.7109375" style="196" customWidth="1"/>
    <col min="8195" max="8195" width="45.7109375" style="196" customWidth="1"/>
    <col min="8196" max="8196" width="7.5703125" style="196" customWidth="1"/>
    <col min="8197" max="8200" width="15.7109375" style="196" customWidth="1"/>
    <col min="8201" max="8448" width="9.140625" style="196"/>
    <col min="8449" max="8449" width="2.7109375" style="196" customWidth="1"/>
    <col min="8450" max="8450" width="21.7109375" style="196" customWidth="1"/>
    <col min="8451" max="8451" width="45.7109375" style="196" customWidth="1"/>
    <col min="8452" max="8452" width="7.5703125" style="196" customWidth="1"/>
    <col min="8453" max="8456" width="15.7109375" style="196" customWidth="1"/>
    <col min="8457" max="8704" width="9.140625" style="196"/>
    <col min="8705" max="8705" width="2.7109375" style="196" customWidth="1"/>
    <col min="8706" max="8706" width="21.7109375" style="196" customWidth="1"/>
    <col min="8707" max="8707" width="45.7109375" style="196" customWidth="1"/>
    <col min="8708" max="8708" width="7.5703125" style="196" customWidth="1"/>
    <col min="8709" max="8712" width="15.7109375" style="196" customWidth="1"/>
    <col min="8713" max="8960" width="9.140625" style="196"/>
    <col min="8961" max="8961" width="2.7109375" style="196" customWidth="1"/>
    <col min="8962" max="8962" width="21.7109375" style="196" customWidth="1"/>
    <col min="8963" max="8963" width="45.7109375" style="196" customWidth="1"/>
    <col min="8964" max="8964" width="7.5703125" style="196" customWidth="1"/>
    <col min="8965" max="8968" width="15.7109375" style="196" customWidth="1"/>
    <col min="8969" max="9216" width="9.140625" style="196"/>
    <col min="9217" max="9217" width="2.7109375" style="196" customWidth="1"/>
    <col min="9218" max="9218" width="21.7109375" style="196" customWidth="1"/>
    <col min="9219" max="9219" width="45.7109375" style="196" customWidth="1"/>
    <col min="9220" max="9220" width="7.5703125" style="196" customWidth="1"/>
    <col min="9221" max="9224" width="15.7109375" style="196" customWidth="1"/>
    <col min="9225" max="9472" width="9.140625" style="196"/>
    <col min="9473" max="9473" width="2.7109375" style="196" customWidth="1"/>
    <col min="9474" max="9474" width="21.7109375" style="196" customWidth="1"/>
    <col min="9475" max="9475" width="45.7109375" style="196" customWidth="1"/>
    <col min="9476" max="9476" width="7.5703125" style="196" customWidth="1"/>
    <col min="9477" max="9480" width="15.7109375" style="196" customWidth="1"/>
    <col min="9481" max="9728" width="9.140625" style="196"/>
    <col min="9729" max="9729" width="2.7109375" style="196" customWidth="1"/>
    <col min="9730" max="9730" width="21.7109375" style="196" customWidth="1"/>
    <col min="9731" max="9731" width="45.7109375" style="196" customWidth="1"/>
    <col min="9732" max="9732" width="7.5703125" style="196" customWidth="1"/>
    <col min="9733" max="9736" width="15.7109375" style="196" customWidth="1"/>
    <col min="9737" max="9984" width="9.140625" style="196"/>
    <col min="9985" max="9985" width="2.7109375" style="196" customWidth="1"/>
    <col min="9986" max="9986" width="21.7109375" style="196" customWidth="1"/>
    <col min="9987" max="9987" width="45.7109375" style="196" customWidth="1"/>
    <col min="9988" max="9988" width="7.5703125" style="196" customWidth="1"/>
    <col min="9989" max="9992" width="15.7109375" style="196" customWidth="1"/>
    <col min="9993" max="10240" width="9.140625" style="196"/>
    <col min="10241" max="10241" width="2.7109375" style="196" customWidth="1"/>
    <col min="10242" max="10242" width="21.7109375" style="196" customWidth="1"/>
    <col min="10243" max="10243" width="45.7109375" style="196" customWidth="1"/>
    <col min="10244" max="10244" width="7.5703125" style="196" customWidth="1"/>
    <col min="10245" max="10248" width="15.7109375" style="196" customWidth="1"/>
    <col min="10249" max="10496" width="9.140625" style="196"/>
    <col min="10497" max="10497" width="2.7109375" style="196" customWidth="1"/>
    <col min="10498" max="10498" width="21.7109375" style="196" customWidth="1"/>
    <col min="10499" max="10499" width="45.7109375" style="196" customWidth="1"/>
    <col min="10500" max="10500" width="7.5703125" style="196" customWidth="1"/>
    <col min="10501" max="10504" width="15.7109375" style="196" customWidth="1"/>
    <col min="10505" max="10752" width="9.140625" style="196"/>
    <col min="10753" max="10753" width="2.7109375" style="196" customWidth="1"/>
    <col min="10754" max="10754" width="21.7109375" style="196" customWidth="1"/>
    <col min="10755" max="10755" width="45.7109375" style="196" customWidth="1"/>
    <col min="10756" max="10756" width="7.5703125" style="196" customWidth="1"/>
    <col min="10757" max="10760" width="15.7109375" style="196" customWidth="1"/>
    <col min="10761" max="11008" width="9.140625" style="196"/>
    <col min="11009" max="11009" width="2.7109375" style="196" customWidth="1"/>
    <col min="11010" max="11010" width="21.7109375" style="196" customWidth="1"/>
    <col min="11011" max="11011" width="45.7109375" style="196" customWidth="1"/>
    <col min="11012" max="11012" width="7.5703125" style="196" customWidth="1"/>
    <col min="11013" max="11016" width="15.7109375" style="196" customWidth="1"/>
    <col min="11017" max="11264" width="9.140625" style="196"/>
    <col min="11265" max="11265" width="2.7109375" style="196" customWidth="1"/>
    <col min="11266" max="11266" width="21.7109375" style="196" customWidth="1"/>
    <col min="11267" max="11267" width="45.7109375" style="196" customWidth="1"/>
    <col min="11268" max="11268" width="7.5703125" style="196" customWidth="1"/>
    <col min="11269" max="11272" width="15.7109375" style="196" customWidth="1"/>
    <col min="11273" max="11520" width="9.140625" style="196"/>
    <col min="11521" max="11521" width="2.7109375" style="196" customWidth="1"/>
    <col min="11522" max="11522" width="21.7109375" style="196" customWidth="1"/>
    <col min="11523" max="11523" width="45.7109375" style="196" customWidth="1"/>
    <col min="11524" max="11524" width="7.5703125" style="196" customWidth="1"/>
    <col min="11525" max="11528" width="15.7109375" style="196" customWidth="1"/>
    <col min="11529" max="11776" width="9.140625" style="196"/>
    <col min="11777" max="11777" width="2.7109375" style="196" customWidth="1"/>
    <col min="11778" max="11778" width="21.7109375" style="196" customWidth="1"/>
    <col min="11779" max="11779" width="45.7109375" style="196" customWidth="1"/>
    <col min="11780" max="11780" width="7.5703125" style="196" customWidth="1"/>
    <col min="11781" max="11784" width="15.7109375" style="196" customWidth="1"/>
    <col min="11785" max="12032" width="9.140625" style="196"/>
    <col min="12033" max="12033" width="2.7109375" style="196" customWidth="1"/>
    <col min="12034" max="12034" width="21.7109375" style="196" customWidth="1"/>
    <col min="12035" max="12035" width="45.7109375" style="196" customWidth="1"/>
    <col min="12036" max="12036" width="7.5703125" style="196" customWidth="1"/>
    <col min="12037" max="12040" width="15.7109375" style="196" customWidth="1"/>
    <col min="12041" max="12288" width="9.140625" style="196"/>
    <col min="12289" max="12289" width="2.7109375" style="196" customWidth="1"/>
    <col min="12290" max="12290" width="21.7109375" style="196" customWidth="1"/>
    <col min="12291" max="12291" width="45.7109375" style="196" customWidth="1"/>
    <col min="12292" max="12292" width="7.5703125" style="196" customWidth="1"/>
    <col min="12293" max="12296" width="15.7109375" style="196" customWidth="1"/>
    <col min="12297" max="12544" width="9.140625" style="196"/>
    <col min="12545" max="12545" width="2.7109375" style="196" customWidth="1"/>
    <col min="12546" max="12546" width="21.7109375" style="196" customWidth="1"/>
    <col min="12547" max="12547" width="45.7109375" style="196" customWidth="1"/>
    <col min="12548" max="12548" width="7.5703125" style="196" customWidth="1"/>
    <col min="12549" max="12552" width="15.7109375" style="196" customWidth="1"/>
    <col min="12553" max="12800" width="9.140625" style="196"/>
    <col min="12801" max="12801" width="2.7109375" style="196" customWidth="1"/>
    <col min="12802" max="12802" width="21.7109375" style="196" customWidth="1"/>
    <col min="12803" max="12803" width="45.7109375" style="196" customWidth="1"/>
    <col min="12804" max="12804" width="7.5703125" style="196" customWidth="1"/>
    <col min="12805" max="12808" width="15.7109375" style="196" customWidth="1"/>
    <col min="12809" max="13056" width="9.140625" style="196"/>
    <col min="13057" max="13057" width="2.7109375" style="196" customWidth="1"/>
    <col min="13058" max="13058" width="21.7109375" style="196" customWidth="1"/>
    <col min="13059" max="13059" width="45.7109375" style="196" customWidth="1"/>
    <col min="13060" max="13060" width="7.5703125" style="196" customWidth="1"/>
    <col min="13061" max="13064" width="15.7109375" style="196" customWidth="1"/>
    <col min="13065" max="13312" width="9.140625" style="196"/>
    <col min="13313" max="13313" width="2.7109375" style="196" customWidth="1"/>
    <col min="13314" max="13314" width="21.7109375" style="196" customWidth="1"/>
    <col min="13315" max="13315" width="45.7109375" style="196" customWidth="1"/>
    <col min="13316" max="13316" width="7.5703125" style="196" customWidth="1"/>
    <col min="13317" max="13320" width="15.7109375" style="196" customWidth="1"/>
    <col min="13321" max="13568" width="9.140625" style="196"/>
    <col min="13569" max="13569" width="2.7109375" style="196" customWidth="1"/>
    <col min="13570" max="13570" width="21.7109375" style="196" customWidth="1"/>
    <col min="13571" max="13571" width="45.7109375" style="196" customWidth="1"/>
    <col min="13572" max="13572" width="7.5703125" style="196" customWidth="1"/>
    <col min="13573" max="13576" width="15.7109375" style="196" customWidth="1"/>
    <col min="13577" max="13824" width="9.140625" style="196"/>
    <col min="13825" max="13825" width="2.7109375" style="196" customWidth="1"/>
    <col min="13826" max="13826" width="21.7109375" style="196" customWidth="1"/>
    <col min="13827" max="13827" width="45.7109375" style="196" customWidth="1"/>
    <col min="13828" max="13828" width="7.5703125" style="196" customWidth="1"/>
    <col min="13829" max="13832" width="15.7109375" style="196" customWidth="1"/>
    <col min="13833" max="14080" width="9.140625" style="196"/>
    <col min="14081" max="14081" width="2.7109375" style="196" customWidth="1"/>
    <col min="14082" max="14082" width="21.7109375" style="196" customWidth="1"/>
    <col min="14083" max="14083" width="45.7109375" style="196" customWidth="1"/>
    <col min="14084" max="14084" width="7.5703125" style="196" customWidth="1"/>
    <col min="14085" max="14088" width="15.7109375" style="196" customWidth="1"/>
    <col min="14089" max="14336" width="9.140625" style="196"/>
    <col min="14337" max="14337" width="2.7109375" style="196" customWidth="1"/>
    <col min="14338" max="14338" width="21.7109375" style="196" customWidth="1"/>
    <col min="14339" max="14339" width="45.7109375" style="196" customWidth="1"/>
    <col min="14340" max="14340" width="7.5703125" style="196" customWidth="1"/>
    <col min="14341" max="14344" width="15.7109375" style="196" customWidth="1"/>
    <col min="14345" max="14592" width="9.140625" style="196"/>
    <col min="14593" max="14593" width="2.7109375" style="196" customWidth="1"/>
    <col min="14594" max="14594" width="21.7109375" style="196" customWidth="1"/>
    <col min="14595" max="14595" width="45.7109375" style="196" customWidth="1"/>
    <col min="14596" max="14596" width="7.5703125" style="196" customWidth="1"/>
    <col min="14597" max="14600" width="15.7109375" style="196" customWidth="1"/>
    <col min="14601" max="14848" width="9.140625" style="196"/>
    <col min="14849" max="14849" width="2.7109375" style="196" customWidth="1"/>
    <col min="14850" max="14850" width="21.7109375" style="196" customWidth="1"/>
    <col min="14851" max="14851" width="45.7109375" style="196" customWidth="1"/>
    <col min="14852" max="14852" width="7.5703125" style="196" customWidth="1"/>
    <col min="14853" max="14856" width="15.7109375" style="196" customWidth="1"/>
    <col min="14857" max="15104" width="9.140625" style="196"/>
    <col min="15105" max="15105" width="2.7109375" style="196" customWidth="1"/>
    <col min="15106" max="15106" width="21.7109375" style="196" customWidth="1"/>
    <col min="15107" max="15107" width="45.7109375" style="196" customWidth="1"/>
    <col min="15108" max="15108" width="7.5703125" style="196" customWidth="1"/>
    <col min="15109" max="15112" width="15.7109375" style="196" customWidth="1"/>
    <col min="15113" max="15360" width="9.140625" style="196"/>
    <col min="15361" max="15361" width="2.7109375" style="196" customWidth="1"/>
    <col min="15362" max="15362" width="21.7109375" style="196" customWidth="1"/>
    <col min="15363" max="15363" width="45.7109375" style="196" customWidth="1"/>
    <col min="15364" max="15364" width="7.5703125" style="196" customWidth="1"/>
    <col min="15365" max="15368" width="15.7109375" style="196" customWidth="1"/>
    <col min="15369" max="15616" width="9.140625" style="196"/>
    <col min="15617" max="15617" width="2.7109375" style="196" customWidth="1"/>
    <col min="15618" max="15618" width="21.7109375" style="196" customWidth="1"/>
    <col min="15619" max="15619" width="45.7109375" style="196" customWidth="1"/>
    <col min="15620" max="15620" width="7.5703125" style="196" customWidth="1"/>
    <col min="15621" max="15624" width="15.7109375" style="196" customWidth="1"/>
    <col min="15625" max="15872" width="9.140625" style="196"/>
    <col min="15873" max="15873" width="2.7109375" style="196" customWidth="1"/>
    <col min="15874" max="15874" width="21.7109375" style="196" customWidth="1"/>
    <col min="15875" max="15875" width="45.7109375" style="196" customWidth="1"/>
    <col min="15876" max="15876" width="7.5703125" style="196" customWidth="1"/>
    <col min="15877" max="15880" width="15.7109375" style="196" customWidth="1"/>
    <col min="15881" max="16128" width="9.140625" style="196"/>
    <col min="16129" max="16129" width="2.7109375" style="196" customWidth="1"/>
    <col min="16130" max="16130" width="21.7109375" style="196" customWidth="1"/>
    <col min="16131" max="16131" width="45.7109375" style="196" customWidth="1"/>
    <col min="16132" max="16132" width="7.5703125" style="196" customWidth="1"/>
    <col min="16133" max="16136" width="15.7109375" style="196" customWidth="1"/>
    <col min="16137" max="16384" width="9.140625" style="196"/>
  </cols>
  <sheetData>
    <row r="1" spans="1:12" ht="12.75" customHeight="1">
      <c r="H1" s="208"/>
      <c r="I1" s="208" t="s">
        <v>567</v>
      </c>
    </row>
    <row r="2" spans="1:12" ht="17.25" customHeight="1">
      <c r="B2" s="555" t="s">
        <v>741</v>
      </c>
      <c r="C2" s="555"/>
      <c r="D2" s="555"/>
      <c r="E2" s="555"/>
      <c r="F2" s="555"/>
      <c r="G2" s="555"/>
      <c r="H2" s="555"/>
      <c r="I2" s="555"/>
    </row>
    <row r="3" spans="1:12" ht="12" customHeight="1" thickBot="1">
      <c r="E3" s="196"/>
      <c r="F3" s="196"/>
      <c r="G3" s="196"/>
      <c r="H3" s="197"/>
      <c r="I3" s="197" t="s">
        <v>128</v>
      </c>
    </row>
    <row r="4" spans="1:12" ht="24" customHeight="1">
      <c r="B4" s="560" t="s">
        <v>60</v>
      </c>
      <c r="C4" s="562" t="s">
        <v>61</v>
      </c>
      <c r="D4" s="564" t="s">
        <v>84</v>
      </c>
      <c r="E4" s="533" t="s">
        <v>737</v>
      </c>
      <c r="F4" s="535" t="s">
        <v>738</v>
      </c>
      <c r="G4" s="544" t="s">
        <v>742</v>
      </c>
      <c r="H4" s="545"/>
      <c r="I4" s="542" t="s">
        <v>740</v>
      </c>
    </row>
    <row r="5" spans="1:12" ht="28.5" customHeight="1">
      <c r="B5" s="561"/>
      <c r="C5" s="563"/>
      <c r="D5" s="565"/>
      <c r="E5" s="534"/>
      <c r="F5" s="536"/>
      <c r="G5" s="272" t="s">
        <v>67</v>
      </c>
      <c r="H5" s="458" t="s">
        <v>46</v>
      </c>
      <c r="I5" s="543"/>
    </row>
    <row r="6" spans="1:12" ht="12.75" customHeight="1" thickBot="1">
      <c r="B6" s="204">
        <v>1</v>
      </c>
      <c r="C6" s="205">
        <v>2</v>
      </c>
      <c r="D6" s="356">
        <v>3</v>
      </c>
      <c r="E6" s="353">
        <v>4</v>
      </c>
      <c r="F6" s="349">
        <v>5</v>
      </c>
      <c r="G6" s="346">
        <v>6</v>
      </c>
      <c r="H6" s="345">
        <v>7</v>
      </c>
      <c r="I6" s="207">
        <v>8</v>
      </c>
    </row>
    <row r="7" spans="1:12" ht="20.100000000000001" customHeight="1">
      <c r="B7" s="209"/>
      <c r="C7" s="210" t="s">
        <v>62</v>
      </c>
      <c r="D7" s="357"/>
      <c r="E7" s="347"/>
      <c r="F7" s="350"/>
      <c r="G7" s="347"/>
      <c r="H7" s="350"/>
      <c r="I7" s="211"/>
    </row>
    <row r="8" spans="1:12" ht="20.100000000000001" customHeight="1">
      <c r="A8" s="212"/>
      <c r="B8" s="459" t="s">
        <v>271</v>
      </c>
      <c r="C8" s="210" t="s">
        <v>272</v>
      </c>
      <c r="D8" s="460" t="s">
        <v>273</v>
      </c>
      <c r="E8" s="348"/>
      <c r="F8" s="351"/>
      <c r="G8" s="348"/>
      <c r="H8" s="352"/>
      <c r="I8" s="213" t="str">
        <f>IFERROR(H8/G8,"  ")</f>
        <v xml:space="preserve">  </v>
      </c>
    </row>
    <row r="9" spans="1:12" s="481" customFormat="1" ht="20.100000000000001" customHeight="1">
      <c r="A9" s="480"/>
      <c r="B9" s="566"/>
      <c r="C9" s="478" t="s">
        <v>274</v>
      </c>
      <c r="D9" s="567" t="s">
        <v>275</v>
      </c>
      <c r="E9" s="551">
        <f>E11+E18+E27+E28+E39</f>
        <v>48122</v>
      </c>
      <c r="F9" s="551">
        <f t="shared" ref="F9:H9" si="0">F11+F18+F27+F28+F39</f>
        <v>49800</v>
      </c>
      <c r="G9" s="551">
        <f t="shared" si="0"/>
        <v>47400</v>
      </c>
      <c r="H9" s="551">
        <f t="shared" si="0"/>
        <v>46706</v>
      </c>
      <c r="I9" s="553">
        <f t="shared" ref="I9:I72" si="1">IFERROR(H9/G9,"  ")</f>
        <v>0.98535864978902954</v>
      </c>
    </row>
    <row r="10" spans="1:12" s="481" customFormat="1" ht="13.5" customHeight="1">
      <c r="A10" s="480"/>
      <c r="B10" s="566"/>
      <c r="C10" s="479" t="s">
        <v>276</v>
      </c>
      <c r="D10" s="567"/>
      <c r="E10" s="552"/>
      <c r="F10" s="552"/>
      <c r="G10" s="552"/>
      <c r="H10" s="552"/>
      <c r="I10" s="554" t="str">
        <f t="shared" si="1"/>
        <v xml:space="preserve">  </v>
      </c>
    </row>
    <row r="11" spans="1:12" ht="20.100000000000001" customHeight="1">
      <c r="A11" s="212"/>
      <c r="B11" s="556" t="s">
        <v>277</v>
      </c>
      <c r="C11" s="415" t="s">
        <v>278</v>
      </c>
      <c r="D11" s="557" t="s">
        <v>279</v>
      </c>
      <c r="E11" s="558">
        <f>E13+E14+E15+E16+E17</f>
        <v>0</v>
      </c>
      <c r="F11" s="558">
        <f t="shared" ref="F11:H11" si="2">F13+F14+F15+F16+F17</f>
        <v>0</v>
      </c>
      <c r="G11" s="558">
        <f t="shared" si="2"/>
        <v>0</v>
      </c>
      <c r="H11" s="558">
        <f t="shared" si="2"/>
        <v>0</v>
      </c>
      <c r="I11" s="553" t="str">
        <f t="shared" si="1"/>
        <v xml:space="preserve">  </v>
      </c>
      <c r="L11" s="198"/>
    </row>
    <row r="12" spans="1:12" ht="12.75" customHeight="1">
      <c r="A12" s="212"/>
      <c r="B12" s="556"/>
      <c r="C12" s="416" t="s">
        <v>280</v>
      </c>
      <c r="D12" s="557"/>
      <c r="E12" s="559"/>
      <c r="F12" s="559"/>
      <c r="G12" s="559"/>
      <c r="H12" s="559"/>
      <c r="I12" s="554" t="str">
        <f t="shared" si="1"/>
        <v xml:space="preserve">  </v>
      </c>
    </row>
    <row r="13" spans="1:12" ht="20.100000000000001" customHeight="1">
      <c r="A13" s="212"/>
      <c r="B13" s="459" t="s">
        <v>85</v>
      </c>
      <c r="C13" s="216" t="s">
        <v>129</v>
      </c>
      <c r="D13" s="460" t="s">
        <v>281</v>
      </c>
      <c r="E13" s="318"/>
      <c r="F13" s="319"/>
      <c r="G13" s="318"/>
      <c r="H13" s="319"/>
      <c r="I13" s="218" t="str">
        <f t="shared" si="1"/>
        <v xml:space="preserve">  </v>
      </c>
    </row>
    <row r="14" spans="1:12" ht="25.5" customHeight="1">
      <c r="A14" s="212"/>
      <c r="B14" s="459" t="s">
        <v>282</v>
      </c>
      <c r="C14" s="216" t="s">
        <v>283</v>
      </c>
      <c r="D14" s="460" t="s">
        <v>284</v>
      </c>
      <c r="E14" s="318"/>
      <c r="F14" s="319"/>
      <c r="G14" s="318"/>
      <c r="H14" s="319">
        <v>0</v>
      </c>
      <c r="I14" s="218" t="str">
        <f t="shared" si="1"/>
        <v xml:space="preserve">  </v>
      </c>
    </row>
    <row r="15" spans="1:12" ht="20.100000000000001" customHeight="1">
      <c r="A15" s="212"/>
      <c r="B15" s="459" t="s">
        <v>93</v>
      </c>
      <c r="C15" s="216" t="s">
        <v>285</v>
      </c>
      <c r="D15" s="460" t="s">
        <v>286</v>
      </c>
      <c r="E15" s="318"/>
      <c r="F15" s="319"/>
      <c r="G15" s="318"/>
      <c r="H15" s="319"/>
      <c r="I15" s="218" t="str">
        <f t="shared" si="1"/>
        <v xml:space="preserve">  </v>
      </c>
    </row>
    <row r="16" spans="1:12" ht="25.5" customHeight="1">
      <c r="A16" s="212"/>
      <c r="B16" s="459" t="s">
        <v>287</v>
      </c>
      <c r="C16" s="216" t="s">
        <v>288</v>
      </c>
      <c r="D16" s="460" t="s">
        <v>289</v>
      </c>
      <c r="E16" s="318"/>
      <c r="F16" s="319"/>
      <c r="G16" s="318"/>
      <c r="H16" s="319"/>
      <c r="I16" s="218" t="str">
        <f t="shared" si="1"/>
        <v xml:space="preserve">  </v>
      </c>
    </row>
    <row r="17" spans="1:9" ht="20.100000000000001" customHeight="1">
      <c r="A17" s="212"/>
      <c r="B17" s="459" t="s">
        <v>94</v>
      </c>
      <c r="C17" s="216" t="s">
        <v>290</v>
      </c>
      <c r="D17" s="460" t="s">
        <v>291</v>
      </c>
      <c r="E17" s="318"/>
      <c r="F17" s="319"/>
      <c r="G17" s="318"/>
      <c r="H17" s="319"/>
      <c r="I17" s="218" t="str">
        <f t="shared" si="1"/>
        <v xml:space="preserve">  </v>
      </c>
    </row>
    <row r="18" spans="1:9" s="481" customFormat="1" ht="20.100000000000001" customHeight="1">
      <c r="A18" s="480"/>
      <c r="B18" s="566" t="s">
        <v>292</v>
      </c>
      <c r="C18" s="478" t="s">
        <v>293</v>
      </c>
      <c r="D18" s="567" t="s">
        <v>294</v>
      </c>
      <c r="E18" s="551">
        <f>E20+E21+E22+E23+E24+E25+E26</f>
        <v>48122</v>
      </c>
      <c r="F18" s="551">
        <f t="shared" ref="F18:H18" si="3">F20+F21+F22+F23+F24+F25+F26</f>
        <v>49800</v>
      </c>
      <c r="G18" s="551">
        <f t="shared" si="3"/>
        <v>47400</v>
      </c>
      <c r="H18" s="551">
        <f t="shared" si="3"/>
        <v>46706</v>
      </c>
      <c r="I18" s="553">
        <f t="shared" si="1"/>
        <v>0.98535864978902954</v>
      </c>
    </row>
    <row r="19" spans="1:9" s="481" customFormat="1" ht="12.75" customHeight="1">
      <c r="A19" s="480"/>
      <c r="B19" s="566"/>
      <c r="C19" s="479" t="s">
        <v>295</v>
      </c>
      <c r="D19" s="567"/>
      <c r="E19" s="552"/>
      <c r="F19" s="552"/>
      <c r="G19" s="552"/>
      <c r="H19" s="552"/>
      <c r="I19" s="554" t="str">
        <f t="shared" si="1"/>
        <v xml:space="preserve">  </v>
      </c>
    </row>
    <row r="20" spans="1:9" ht="20.100000000000001" customHeight="1">
      <c r="A20" s="212"/>
      <c r="B20" s="459" t="s">
        <v>296</v>
      </c>
      <c r="C20" s="216" t="s">
        <v>297</v>
      </c>
      <c r="D20" s="460" t="s">
        <v>298</v>
      </c>
      <c r="E20" s="318">
        <v>23123</v>
      </c>
      <c r="F20" s="319">
        <v>22300</v>
      </c>
      <c r="G20" s="318">
        <v>22900</v>
      </c>
      <c r="H20" s="319">
        <v>22836</v>
      </c>
      <c r="I20" s="218">
        <f t="shared" si="1"/>
        <v>0.99720524017467249</v>
      </c>
    </row>
    <row r="21" spans="1:9" ht="20.100000000000001" customHeight="1">
      <c r="B21" s="219" t="s">
        <v>95</v>
      </c>
      <c r="C21" s="216" t="s">
        <v>299</v>
      </c>
      <c r="D21" s="460" t="s">
        <v>300</v>
      </c>
      <c r="E21" s="318">
        <v>24999</v>
      </c>
      <c r="F21" s="319">
        <v>27500</v>
      </c>
      <c r="G21" s="318">
        <v>24500</v>
      </c>
      <c r="H21" s="319">
        <v>23870</v>
      </c>
      <c r="I21" s="218">
        <f t="shared" si="1"/>
        <v>0.97428571428571431</v>
      </c>
    </row>
    <row r="22" spans="1:9" ht="20.100000000000001" customHeight="1">
      <c r="B22" s="219" t="s">
        <v>96</v>
      </c>
      <c r="C22" s="216" t="s">
        <v>301</v>
      </c>
      <c r="D22" s="460" t="s">
        <v>302</v>
      </c>
      <c r="E22" s="318"/>
      <c r="F22" s="319"/>
      <c r="G22" s="318"/>
      <c r="H22" s="319"/>
      <c r="I22" s="218" t="str">
        <f t="shared" si="1"/>
        <v xml:space="preserve">  </v>
      </c>
    </row>
    <row r="23" spans="1:9" ht="25.5" customHeight="1">
      <c r="B23" s="219" t="s">
        <v>303</v>
      </c>
      <c r="C23" s="216" t="s">
        <v>304</v>
      </c>
      <c r="D23" s="460" t="s">
        <v>305</v>
      </c>
      <c r="E23" s="318"/>
      <c r="F23" s="319"/>
      <c r="G23" s="318"/>
      <c r="H23" s="319"/>
      <c r="I23" s="218" t="str">
        <f t="shared" si="1"/>
        <v xml:space="preserve">  </v>
      </c>
    </row>
    <row r="24" spans="1:9" ht="25.5" customHeight="1">
      <c r="B24" s="219" t="s">
        <v>306</v>
      </c>
      <c r="C24" s="216" t="s">
        <v>307</v>
      </c>
      <c r="D24" s="460" t="s">
        <v>308</v>
      </c>
      <c r="E24" s="318"/>
      <c r="F24" s="319"/>
      <c r="G24" s="318"/>
      <c r="H24" s="319"/>
      <c r="I24" s="218" t="str">
        <f t="shared" si="1"/>
        <v xml:space="preserve">  </v>
      </c>
    </row>
    <row r="25" spans="1:9" ht="25.5" customHeight="1">
      <c r="B25" s="219" t="s">
        <v>309</v>
      </c>
      <c r="C25" s="216" t="s">
        <v>310</v>
      </c>
      <c r="D25" s="460" t="s">
        <v>311</v>
      </c>
      <c r="E25" s="318"/>
      <c r="F25" s="319"/>
      <c r="G25" s="318"/>
      <c r="H25" s="319"/>
      <c r="I25" s="218" t="str">
        <f t="shared" si="1"/>
        <v xml:space="preserve">  </v>
      </c>
    </row>
    <row r="26" spans="1:9" ht="25.5" customHeight="1">
      <c r="B26" s="219" t="s">
        <v>309</v>
      </c>
      <c r="C26" s="216" t="s">
        <v>312</v>
      </c>
      <c r="D26" s="460" t="s">
        <v>313</v>
      </c>
      <c r="E26" s="318"/>
      <c r="F26" s="319"/>
      <c r="G26" s="318"/>
      <c r="H26" s="319"/>
      <c r="I26" s="218" t="str">
        <f t="shared" si="1"/>
        <v xml:space="preserve">  </v>
      </c>
    </row>
    <row r="27" spans="1:9" ht="20.100000000000001" customHeight="1">
      <c r="A27" s="212"/>
      <c r="B27" s="459" t="s">
        <v>314</v>
      </c>
      <c r="C27" s="216" t="s">
        <v>315</v>
      </c>
      <c r="D27" s="460" t="s">
        <v>316</v>
      </c>
      <c r="E27" s="318"/>
      <c r="F27" s="319"/>
      <c r="G27" s="318"/>
      <c r="H27" s="319"/>
      <c r="I27" s="218" t="str">
        <f t="shared" si="1"/>
        <v xml:space="preserve">  </v>
      </c>
    </row>
    <row r="28" spans="1:9" s="481" customFormat="1" ht="25.5" customHeight="1">
      <c r="A28" s="480"/>
      <c r="B28" s="566" t="s">
        <v>317</v>
      </c>
      <c r="C28" s="478" t="s">
        <v>318</v>
      </c>
      <c r="D28" s="567" t="s">
        <v>319</v>
      </c>
      <c r="E28" s="551">
        <f>E30+E31+E32+E33+E34+E35+E36+E37+E38</f>
        <v>0</v>
      </c>
      <c r="F28" s="551">
        <f t="shared" ref="F28:H28" si="4">F30+F31+F32+F33+F34+F35+F36+F37+F38</f>
        <v>0</v>
      </c>
      <c r="G28" s="551">
        <f t="shared" si="4"/>
        <v>0</v>
      </c>
      <c r="H28" s="551">
        <f t="shared" si="4"/>
        <v>0</v>
      </c>
      <c r="I28" s="553" t="str">
        <f t="shared" si="1"/>
        <v xml:space="preserve">  </v>
      </c>
    </row>
    <row r="29" spans="1:9" s="481" customFormat="1" ht="22.5" customHeight="1">
      <c r="A29" s="480"/>
      <c r="B29" s="566"/>
      <c r="C29" s="479" t="s">
        <v>320</v>
      </c>
      <c r="D29" s="567"/>
      <c r="E29" s="552"/>
      <c r="F29" s="552"/>
      <c r="G29" s="552"/>
      <c r="H29" s="552"/>
      <c r="I29" s="554" t="str">
        <f t="shared" si="1"/>
        <v xml:space="preserve">  </v>
      </c>
    </row>
    <row r="30" spans="1:9" ht="25.5" customHeight="1">
      <c r="A30" s="212"/>
      <c r="B30" s="459" t="s">
        <v>321</v>
      </c>
      <c r="C30" s="216" t="s">
        <v>322</v>
      </c>
      <c r="D30" s="460" t="s">
        <v>323</v>
      </c>
      <c r="E30" s="318"/>
      <c r="F30" s="319"/>
      <c r="G30" s="318"/>
      <c r="H30" s="319"/>
      <c r="I30" s="218" t="str">
        <f t="shared" si="1"/>
        <v xml:space="preserve">  </v>
      </c>
    </row>
    <row r="31" spans="1:9" ht="25.5" customHeight="1">
      <c r="B31" s="219" t="s">
        <v>324</v>
      </c>
      <c r="C31" s="216" t="s">
        <v>325</v>
      </c>
      <c r="D31" s="460" t="s">
        <v>326</v>
      </c>
      <c r="E31" s="318"/>
      <c r="F31" s="319"/>
      <c r="G31" s="318"/>
      <c r="H31" s="319"/>
      <c r="I31" s="218" t="str">
        <f t="shared" si="1"/>
        <v xml:space="preserve">  </v>
      </c>
    </row>
    <row r="32" spans="1:9" ht="35.25" customHeight="1">
      <c r="B32" s="219" t="s">
        <v>327</v>
      </c>
      <c r="C32" s="216" t="s">
        <v>328</v>
      </c>
      <c r="D32" s="460" t="s">
        <v>329</v>
      </c>
      <c r="E32" s="318"/>
      <c r="F32" s="319"/>
      <c r="G32" s="318"/>
      <c r="H32" s="319"/>
      <c r="I32" s="218" t="str">
        <f t="shared" si="1"/>
        <v xml:space="preserve">  </v>
      </c>
    </row>
    <row r="33" spans="1:9" ht="35.25" customHeight="1">
      <c r="B33" s="219" t="s">
        <v>330</v>
      </c>
      <c r="C33" s="216" t="s">
        <v>331</v>
      </c>
      <c r="D33" s="460" t="s">
        <v>332</v>
      </c>
      <c r="E33" s="318"/>
      <c r="F33" s="319"/>
      <c r="G33" s="318"/>
      <c r="H33" s="319"/>
      <c r="I33" s="218" t="str">
        <f t="shared" si="1"/>
        <v xml:space="preserve">  </v>
      </c>
    </row>
    <row r="34" spans="1:9" ht="25.5" customHeight="1">
      <c r="B34" s="219" t="s">
        <v>333</v>
      </c>
      <c r="C34" s="216" t="s">
        <v>334</v>
      </c>
      <c r="D34" s="460" t="s">
        <v>335</v>
      </c>
      <c r="E34" s="318"/>
      <c r="F34" s="319"/>
      <c r="G34" s="318"/>
      <c r="H34" s="319"/>
      <c r="I34" s="218" t="str">
        <f t="shared" si="1"/>
        <v xml:space="preserve">  </v>
      </c>
    </row>
    <row r="35" spans="1:9" ht="25.5" customHeight="1">
      <c r="B35" s="219" t="s">
        <v>333</v>
      </c>
      <c r="C35" s="216" t="s">
        <v>336</v>
      </c>
      <c r="D35" s="460" t="s">
        <v>337</v>
      </c>
      <c r="E35" s="318"/>
      <c r="F35" s="319"/>
      <c r="G35" s="318"/>
      <c r="H35" s="319"/>
      <c r="I35" s="218" t="str">
        <f t="shared" si="1"/>
        <v xml:space="preserve">  </v>
      </c>
    </row>
    <row r="36" spans="1:9" ht="39" customHeight="1">
      <c r="B36" s="219" t="s">
        <v>130</v>
      </c>
      <c r="C36" s="216" t="s">
        <v>338</v>
      </c>
      <c r="D36" s="460" t="s">
        <v>339</v>
      </c>
      <c r="E36" s="318"/>
      <c r="F36" s="319"/>
      <c r="G36" s="318"/>
      <c r="H36" s="319"/>
      <c r="I36" s="218" t="str">
        <f t="shared" si="1"/>
        <v xml:space="preserve">  </v>
      </c>
    </row>
    <row r="37" spans="1:9" ht="25.5" customHeight="1">
      <c r="B37" s="219" t="s">
        <v>131</v>
      </c>
      <c r="C37" s="216" t="s">
        <v>340</v>
      </c>
      <c r="D37" s="460" t="s">
        <v>341</v>
      </c>
      <c r="E37" s="318"/>
      <c r="F37" s="319"/>
      <c r="G37" s="318"/>
      <c r="H37" s="319"/>
      <c r="I37" s="218" t="str">
        <f t="shared" si="1"/>
        <v xml:space="preserve">  </v>
      </c>
    </row>
    <row r="38" spans="1:9" ht="25.5" customHeight="1">
      <c r="B38" s="219" t="s">
        <v>342</v>
      </c>
      <c r="C38" s="216" t="s">
        <v>343</v>
      </c>
      <c r="D38" s="460" t="s">
        <v>344</v>
      </c>
      <c r="E38" s="318"/>
      <c r="F38" s="319"/>
      <c r="G38" s="318"/>
      <c r="H38" s="319"/>
      <c r="I38" s="218" t="str">
        <f t="shared" si="1"/>
        <v xml:space="preserve">  </v>
      </c>
    </row>
    <row r="39" spans="1:9" ht="25.5" customHeight="1">
      <c r="B39" s="219" t="s">
        <v>345</v>
      </c>
      <c r="C39" s="216" t="s">
        <v>346</v>
      </c>
      <c r="D39" s="460" t="s">
        <v>347</v>
      </c>
      <c r="E39" s="318"/>
      <c r="F39" s="319"/>
      <c r="G39" s="318"/>
      <c r="H39" s="319"/>
      <c r="I39" s="218" t="str">
        <f t="shared" si="1"/>
        <v xml:space="preserve">  </v>
      </c>
    </row>
    <row r="40" spans="1:9" ht="20.100000000000001" customHeight="1">
      <c r="A40" s="212"/>
      <c r="B40" s="459">
        <v>288</v>
      </c>
      <c r="C40" s="210" t="s">
        <v>348</v>
      </c>
      <c r="D40" s="460" t="s">
        <v>349</v>
      </c>
      <c r="E40" s="318">
        <v>1388</v>
      </c>
      <c r="F40" s="319"/>
      <c r="G40" s="318"/>
      <c r="H40" s="319">
        <v>1388</v>
      </c>
      <c r="I40" s="218" t="str">
        <f t="shared" si="1"/>
        <v xml:space="preserve">  </v>
      </c>
    </row>
    <row r="41" spans="1:9" s="481" customFormat="1" ht="20.100000000000001" customHeight="1">
      <c r="A41" s="480"/>
      <c r="B41" s="566"/>
      <c r="C41" s="478" t="s">
        <v>350</v>
      </c>
      <c r="D41" s="567" t="s">
        <v>351</v>
      </c>
      <c r="E41" s="551">
        <f>E43+E49+E50+E57+E62+E72+E73</f>
        <v>60313</v>
      </c>
      <c r="F41" s="551">
        <f>F43+F49+F50+F57+F62+F72+F73</f>
        <v>69150</v>
      </c>
      <c r="G41" s="551">
        <f>G43+G49+G50+G57+G62+G72+G73</f>
        <v>47400</v>
      </c>
      <c r="H41" s="551">
        <f>H43+H49+H50+H57+H62+H72+H73</f>
        <v>58431</v>
      </c>
      <c r="I41" s="553">
        <f t="shared" si="1"/>
        <v>1.2327215189873417</v>
      </c>
    </row>
    <row r="42" spans="1:9" s="481" customFormat="1" ht="12.75" customHeight="1">
      <c r="A42" s="480"/>
      <c r="B42" s="566"/>
      <c r="C42" s="479" t="s">
        <v>352</v>
      </c>
      <c r="D42" s="567"/>
      <c r="E42" s="552"/>
      <c r="F42" s="552"/>
      <c r="G42" s="552"/>
      <c r="H42" s="552"/>
      <c r="I42" s="554" t="str">
        <f t="shared" si="1"/>
        <v xml:space="preserve">  </v>
      </c>
    </row>
    <row r="43" spans="1:9" ht="25.5" customHeight="1">
      <c r="B43" s="417" t="s">
        <v>353</v>
      </c>
      <c r="C43" s="418" t="s">
        <v>354</v>
      </c>
      <c r="D43" s="461" t="s">
        <v>355</v>
      </c>
      <c r="E43" s="419">
        <f>E44+E45+E46+E47+E48</f>
        <v>2758</v>
      </c>
      <c r="F43" s="419">
        <f t="shared" ref="F43:H43" si="5">F44+F45+F46+F47+F48</f>
        <v>2400</v>
      </c>
      <c r="G43" s="419">
        <f t="shared" si="5"/>
        <v>2500</v>
      </c>
      <c r="H43" s="419">
        <f t="shared" si="5"/>
        <v>3097</v>
      </c>
      <c r="I43" s="420">
        <f t="shared" si="1"/>
        <v>1.2387999999999999</v>
      </c>
    </row>
    <row r="44" spans="1:9" ht="20.100000000000001" customHeight="1">
      <c r="B44" s="219">
        <v>10</v>
      </c>
      <c r="C44" s="216" t="s">
        <v>356</v>
      </c>
      <c r="D44" s="460" t="s">
        <v>357</v>
      </c>
      <c r="E44" s="318">
        <v>2402</v>
      </c>
      <c r="F44" s="319">
        <v>1900</v>
      </c>
      <c r="G44" s="318">
        <v>2000</v>
      </c>
      <c r="H44" s="319">
        <v>2760</v>
      </c>
      <c r="I44" s="218">
        <f t="shared" si="1"/>
        <v>1.38</v>
      </c>
    </row>
    <row r="45" spans="1:9" ht="20.100000000000001" customHeight="1">
      <c r="B45" s="219" t="s">
        <v>358</v>
      </c>
      <c r="C45" s="216" t="s">
        <v>359</v>
      </c>
      <c r="D45" s="460" t="s">
        <v>360</v>
      </c>
      <c r="E45" s="318"/>
      <c r="F45" s="319"/>
      <c r="G45" s="318"/>
      <c r="H45" s="319"/>
      <c r="I45" s="218" t="str">
        <f t="shared" si="1"/>
        <v xml:space="preserve">  </v>
      </c>
    </row>
    <row r="46" spans="1:9" ht="20.100000000000001" customHeight="1">
      <c r="B46" s="219">
        <v>13</v>
      </c>
      <c r="C46" s="216" t="s">
        <v>361</v>
      </c>
      <c r="D46" s="460" t="s">
        <v>362</v>
      </c>
      <c r="E46" s="318"/>
      <c r="F46" s="319"/>
      <c r="G46" s="318"/>
      <c r="H46" s="319"/>
      <c r="I46" s="218" t="str">
        <f t="shared" si="1"/>
        <v xml:space="preserve">  </v>
      </c>
    </row>
    <row r="47" spans="1:9" ht="20.100000000000001" customHeight="1">
      <c r="B47" s="219" t="s">
        <v>363</v>
      </c>
      <c r="C47" s="216" t="s">
        <v>364</v>
      </c>
      <c r="D47" s="460" t="s">
        <v>365</v>
      </c>
      <c r="E47" s="318">
        <v>356</v>
      </c>
      <c r="F47" s="319">
        <v>500</v>
      </c>
      <c r="G47" s="318">
        <v>500</v>
      </c>
      <c r="H47" s="319">
        <v>337</v>
      </c>
      <c r="I47" s="218">
        <f t="shared" si="1"/>
        <v>0.67400000000000004</v>
      </c>
    </row>
    <row r="48" spans="1:9" ht="20.100000000000001" customHeight="1">
      <c r="B48" s="219" t="s">
        <v>366</v>
      </c>
      <c r="C48" s="216" t="s">
        <v>367</v>
      </c>
      <c r="D48" s="460" t="s">
        <v>368</v>
      </c>
      <c r="E48" s="318"/>
      <c r="F48" s="319"/>
      <c r="G48" s="318"/>
      <c r="H48" s="319"/>
      <c r="I48" s="218" t="str">
        <f t="shared" si="1"/>
        <v xml:space="preserve">  </v>
      </c>
    </row>
    <row r="49" spans="1:9" ht="25.5" customHeight="1">
      <c r="A49" s="212"/>
      <c r="B49" s="459">
        <v>14</v>
      </c>
      <c r="C49" s="216" t="s">
        <v>369</v>
      </c>
      <c r="D49" s="460" t="s">
        <v>370</v>
      </c>
      <c r="E49" s="318"/>
      <c r="F49" s="319"/>
      <c r="G49" s="318"/>
      <c r="H49" s="319"/>
      <c r="I49" s="218" t="str">
        <f t="shared" si="1"/>
        <v xml:space="preserve">  </v>
      </c>
    </row>
    <row r="50" spans="1:9" s="481" customFormat="1" ht="20.100000000000001" customHeight="1">
      <c r="A50" s="480"/>
      <c r="B50" s="566">
        <v>20</v>
      </c>
      <c r="C50" s="478" t="s">
        <v>371</v>
      </c>
      <c r="D50" s="567" t="s">
        <v>372</v>
      </c>
      <c r="E50" s="551">
        <f>E52+E53+E54+E55+E56</f>
        <v>18652</v>
      </c>
      <c r="F50" s="551">
        <f t="shared" ref="F50:H50" si="6">F52+F53+F54+F55+F56</f>
        <v>26000</v>
      </c>
      <c r="G50" s="551">
        <f t="shared" si="6"/>
        <v>27000</v>
      </c>
      <c r="H50" s="551">
        <f t="shared" si="6"/>
        <v>33584</v>
      </c>
      <c r="I50" s="553">
        <f t="shared" si="1"/>
        <v>1.2438518518518518</v>
      </c>
    </row>
    <row r="51" spans="1:9" s="481" customFormat="1" ht="12" customHeight="1">
      <c r="A51" s="480"/>
      <c r="B51" s="566"/>
      <c r="C51" s="479" t="s">
        <v>373</v>
      </c>
      <c r="D51" s="567"/>
      <c r="E51" s="552"/>
      <c r="F51" s="552"/>
      <c r="G51" s="552"/>
      <c r="H51" s="552"/>
      <c r="I51" s="554" t="str">
        <f t="shared" si="1"/>
        <v xml:space="preserve">  </v>
      </c>
    </row>
    <row r="52" spans="1:9" ht="20.100000000000001" customHeight="1">
      <c r="A52" s="212"/>
      <c r="B52" s="459">
        <v>204</v>
      </c>
      <c r="C52" s="216" t="s">
        <v>374</v>
      </c>
      <c r="D52" s="460" t="s">
        <v>375</v>
      </c>
      <c r="E52" s="318">
        <v>18652</v>
      </c>
      <c r="F52" s="319">
        <v>26000</v>
      </c>
      <c r="G52" s="318">
        <v>27000</v>
      </c>
      <c r="H52" s="319">
        <v>33584</v>
      </c>
      <c r="I52" s="218">
        <f t="shared" si="1"/>
        <v>1.2438518518518518</v>
      </c>
    </row>
    <row r="53" spans="1:9" ht="20.100000000000001" customHeight="1">
      <c r="A53" s="212"/>
      <c r="B53" s="459">
        <v>205</v>
      </c>
      <c r="C53" s="216" t="s">
        <v>376</v>
      </c>
      <c r="D53" s="460" t="s">
        <v>377</v>
      </c>
      <c r="E53" s="318"/>
      <c r="F53" s="319"/>
      <c r="G53" s="318"/>
      <c r="H53" s="319"/>
      <c r="I53" s="218" t="str">
        <f t="shared" si="1"/>
        <v xml:space="preserve">  </v>
      </c>
    </row>
    <row r="54" spans="1:9" ht="24.6" customHeight="1">
      <c r="A54" s="212"/>
      <c r="B54" s="459" t="s">
        <v>378</v>
      </c>
      <c r="C54" s="216" t="s">
        <v>379</v>
      </c>
      <c r="D54" s="460" t="s">
        <v>380</v>
      </c>
      <c r="E54" s="318"/>
      <c r="F54" s="319"/>
      <c r="G54" s="318"/>
      <c r="H54" s="319"/>
      <c r="I54" s="218" t="str">
        <f t="shared" si="1"/>
        <v xml:space="preserve">  </v>
      </c>
    </row>
    <row r="55" spans="1:9" ht="25.5" customHeight="1">
      <c r="A55" s="212"/>
      <c r="B55" s="459" t="s">
        <v>381</v>
      </c>
      <c r="C55" s="216" t="s">
        <v>382</v>
      </c>
      <c r="D55" s="460" t="s">
        <v>383</v>
      </c>
      <c r="E55" s="318"/>
      <c r="F55" s="319"/>
      <c r="G55" s="318"/>
      <c r="H55" s="319"/>
      <c r="I55" s="218" t="str">
        <f t="shared" si="1"/>
        <v xml:space="preserve">  </v>
      </c>
    </row>
    <row r="56" spans="1:9" ht="20.100000000000001" customHeight="1">
      <c r="A56" s="212"/>
      <c r="B56" s="459">
        <v>206</v>
      </c>
      <c r="C56" s="216" t="s">
        <v>384</v>
      </c>
      <c r="D56" s="460" t="s">
        <v>385</v>
      </c>
      <c r="E56" s="318"/>
      <c r="F56" s="319"/>
      <c r="G56" s="318"/>
      <c r="H56" s="319"/>
      <c r="I56" s="218" t="str">
        <f t="shared" si="1"/>
        <v xml:space="preserve">  </v>
      </c>
    </row>
    <row r="57" spans="1:9" s="481" customFormat="1" ht="20.100000000000001" customHeight="1">
      <c r="A57" s="480"/>
      <c r="B57" s="566" t="s">
        <v>386</v>
      </c>
      <c r="C57" s="478" t="s">
        <v>387</v>
      </c>
      <c r="D57" s="567" t="s">
        <v>388</v>
      </c>
      <c r="E57" s="551">
        <f>E59+E60+E61</f>
        <v>497</v>
      </c>
      <c r="F57" s="551">
        <f t="shared" ref="F57:H57" si="7">F59+F60+F61</f>
        <v>300</v>
      </c>
      <c r="G57" s="551">
        <f t="shared" si="7"/>
        <v>300</v>
      </c>
      <c r="H57" s="551">
        <f t="shared" si="7"/>
        <v>403</v>
      </c>
      <c r="I57" s="553">
        <f t="shared" si="1"/>
        <v>1.3433333333333333</v>
      </c>
    </row>
    <row r="58" spans="1:9" s="481" customFormat="1" ht="12" customHeight="1">
      <c r="A58" s="480"/>
      <c r="B58" s="566"/>
      <c r="C58" s="479" t="s">
        <v>389</v>
      </c>
      <c r="D58" s="567"/>
      <c r="E58" s="552"/>
      <c r="F58" s="552"/>
      <c r="G58" s="552"/>
      <c r="H58" s="552"/>
      <c r="I58" s="554" t="str">
        <f t="shared" si="1"/>
        <v xml:space="preserve">  </v>
      </c>
    </row>
    <row r="59" spans="1:9" ht="23.25" customHeight="1">
      <c r="B59" s="219" t="s">
        <v>390</v>
      </c>
      <c r="C59" s="216" t="s">
        <v>391</v>
      </c>
      <c r="D59" s="460" t="s">
        <v>392</v>
      </c>
      <c r="E59" s="318">
        <v>479</v>
      </c>
      <c r="F59" s="319">
        <v>300</v>
      </c>
      <c r="G59" s="318">
        <v>300</v>
      </c>
      <c r="H59" s="319">
        <v>403</v>
      </c>
      <c r="I59" s="218">
        <f t="shared" si="1"/>
        <v>1.3433333333333333</v>
      </c>
    </row>
    <row r="60" spans="1:9" ht="20.100000000000001" customHeight="1">
      <c r="B60" s="219">
        <v>223</v>
      </c>
      <c r="C60" s="216" t="s">
        <v>393</v>
      </c>
      <c r="D60" s="460" t="s">
        <v>394</v>
      </c>
      <c r="E60" s="318">
        <v>18</v>
      </c>
      <c r="F60" s="319"/>
      <c r="G60" s="318"/>
      <c r="H60" s="319"/>
      <c r="I60" s="218" t="str">
        <f t="shared" si="1"/>
        <v xml:space="preserve">  </v>
      </c>
    </row>
    <row r="61" spans="1:9" ht="25.5" customHeight="1">
      <c r="A61" s="212"/>
      <c r="B61" s="459">
        <v>224</v>
      </c>
      <c r="C61" s="216" t="s">
        <v>395</v>
      </c>
      <c r="D61" s="460" t="s">
        <v>396</v>
      </c>
      <c r="E61" s="318"/>
      <c r="F61" s="319"/>
      <c r="G61" s="318"/>
      <c r="H61" s="319"/>
      <c r="I61" s="218" t="str">
        <f t="shared" si="1"/>
        <v xml:space="preserve">  </v>
      </c>
    </row>
    <row r="62" spans="1:9" s="481" customFormat="1" ht="20.100000000000001" customHeight="1">
      <c r="A62" s="480"/>
      <c r="B62" s="566">
        <v>23</v>
      </c>
      <c r="C62" s="478" t="s">
        <v>397</v>
      </c>
      <c r="D62" s="567" t="s">
        <v>398</v>
      </c>
      <c r="E62" s="551">
        <f>E64+E65+E66+E67+E68+E69+E70+E71</f>
        <v>444</v>
      </c>
      <c r="F62" s="551">
        <f t="shared" ref="F62:H62" si="8">F64+F65+F66+F67+F68+F69+F70+F71</f>
        <v>450</v>
      </c>
      <c r="G62" s="551">
        <f t="shared" si="8"/>
        <v>300</v>
      </c>
      <c r="H62" s="551">
        <f t="shared" si="8"/>
        <v>111</v>
      </c>
      <c r="I62" s="553">
        <f t="shared" si="1"/>
        <v>0.37</v>
      </c>
    </row>
    <row r="63" spans="1:9" s="481" customFormat="1" ht="20.100000000000001" customHeight="1">
      <c r="A63" s="480"/>
      <c r="B63" s="566"/>
      <c r="C63" s="479" t="s">
        <v>399</v>
      </c>
      <c r="D63" s="567"/>
      <c r="E63" s="552"/>
      <c r="F63" s="552"/>
      <c r="G63" s="552"/>
      <c r="H63" s="552"/>
      <c r="I63" s="554" t="str">
        <f t="shared" si="1"/>
        <v xml:space="preserve">  </v>
      </c>
    </row>
    <row r="64" spans="1:9" ht="25.5" customHeight="1">
      <c r="B64" s="219">
        <v>230</v>
      </c>
      <c r="C64" s="216" t="s">
        <v>400</v>
      </c>
      <c r="D64" s="460" t="s">
        <v>401</v>
      </c>
      <c r="E64" s="318"/>
      <c r="F64" s="319"/>
      <c r="G64" s="318"/>
      <c r="H64" s="319"/>
      <c r="I64" s="218" t="str">
        <f t="shared" si="1"/>
        <v xml:space="preserve">  </v>
      </c>
    </row>
    <row r="65" spans="1:9" ht="25.5" customHeight="1">
      <c r="B65" s="219">
        <v>231</v>
      </c>
      <c r="C65" s="216" t="s">
        <v>402</v>
      </c>
      <c r="D65" s="460" t="s">
        <v>403</v>
      </c>
      <c r="E65" s="318"/>
      <c r="F65" s="319"/>
      <c r="G65" s="318"/>
      <c r="H65" s="319"/>
      <c r="I65" s="218" t="str">
        <f t="shared" si="1"/>
        <v xml:space="preserve">  </v>
      </c>
    </row>
    <row r="66" spans="1:9" ht="20.100000000000001" customHeight="1">
      <c r="B66" s="219" t="s">
        <v>404</v>
      </c>
      <c r="C66" s="216" t="s">
        <v>405</v>
      </c>
      <c r="D66" s="460" t="s">
        <v>406</v>
      </c>
      <c r="E66" s="318">
        <v>444</v>
      </c>
      <c r="F66" s="319">
        <v>450</v>
      </c>
      <c r="G66" s="318">
        <v>300</v>
      </c>
      <c r="H66" s="319">
        <v>111</v>
      </c>
      <c r="I66" s="218">
        <f t="shared" si="1"/>
        <v>0.37</v>
      </c>
    </row>
    <row r="67" spans="1:9" ht="25.5" customHeight="1">
      <c r="B67" s="219" t="s">
        <v>407</v>
      </c>
      <c r="C67" s="216" t="s">
        <v>408</v>
      </c>
      <c r="D67" s="460" t="s">
        <v>409</v>
      </c>
      <c r="E67" s="318"/>
      <c r="F67" s="319"/>
      <c r="G67" s="318"/>
      <c r="H67" s="319"/>
      <c r="I67" s="218" t="str">
        <f t="shared" si="1"/>
        <v xml:space="preserve">  </v>
      </c>
    </row>
    <row r="68" spans="1:9" ht="25.5" customHeight="1">
      <c r="B68" s="219">
        <v>235</v>
      </c>
      <c r="C68" s="216" t="s">
        <v>410</v>
      </c>
      <c r="D68" s="460" t="s">
        <v>411</v>
      </c>
      <c r="E68" s="318"/>
      <c r="F68" s="319"/>
      <c r="G68" s="318"/>
      <c r="H68" s="319"/>
      <c r="I68" s="218" t="str">
        <f t="shared" si="1"/>
        <v xml:space="preserve">  </v>
      </c>
    </row>
    <row r="69" spans="1:9" ht="25.5" customHeight="1">
      <c r="B69" s="219" t="s">
        <v>412</v>
      </c>
      <c r="C69" s="216" t="s">
        <v>413</v>
      </c>
      <c r="D69" s="460" t="s">
        <v>414</v>
      </c>
      <c r="E69" s="318"/>
      <c r="F69" s="319"/>
      <c r="G69" s="318"/>
      <c r="H69" s="319"/>
      <c r="I69" s="218" t="str">
        <f t="shared" si="1"/>
        <v xml:space="preserve">  </v>
      </c>
    </row>
    <row r="70" spans="1:9" ht="25.5" customHeight="1">
      <c r="B70" s="219">
        <v>237</v>
      </c>
      <c r="C70" s="216" t="s">
        <v>415</v>
      </c>
      <c r="D70" s="460" t="s">
        <v>416</v>
      </c>
      <c r="E70" s="318"/>
      <c r="F70" s="319"/>
      <c r="G70" s="318"/>
      <c r="H70" s="319"/>
      <c r="I70" s="218" t="str">
        <f t="shared" si="1"/>
        <v xml:space="preserve">  </v>
      </c>
    </row>
    <row r="71" spans="1:9" ht="20.100000000000001" customHeight="1">
      <c r="B71" s="219" t="s">
        <v>417</v>
      </c>
      <c r="C71" s="216" t="s">
        <v>418</v>
      </c>
      <c r="D71" s="460" t="s">
        <v>419</v>
      </c>
      <c r="E71" s="318"/>
      <c r="F71" s="319"/>
      <c r="G71" s="318"/>
      <c r="H71" s="319"/>
      <c r="I71" s="218" t="str">
        <f t="shared" si="1"/>
        <v xml:space="preserve">  </v>
      </c>
    </row>
    <row r="72" spans="1:9" ht="20.100000000000001" customHeight="1">
      <c r="B72" s="219">
        <v>24</v>
      </c>
      <c r="C72" s="216" t="s">
        <v>420</v>
      </c>
      <c r="D72" s="460" t="s">
        <v>421</v>
      </c>
      <c r="E72" s="318">
        <v>16703</v>
      </c>
      <c r="F72" s="319">
        <v>21000</v>
      </c>
      <c r="G72" s="318">
        <v>15800</v>
      </c>
      <c r="H72" s="319">
        <v>20919</v>
      </c>
      <c r="I72" s="218">
        <f t="shared" si="1"/>
        <v>1.3239873417721519</v>
      </c>
    </row>
    <row r="73" spans="1:9" ht="25.5" customHeight="1">
      <c r="B73" s="219" t="s">
        <v>422</v>
      </c>
      <c r="C73" s="216" t="s">
        <v>423</v>
      </c>
      <c r="D73" s="460" t="s">
        <v>424</v>
      </c>
      <c r="E73" s="318">
        <v>21259</v>
      </c>
      <c r="F73" s="319">
        <v>19000</v>
      </c>
      <c r="G73" s="318">
        <v>1500</v>
      </c>
      <c r="H73" s="319">
        <v>317</v>
      </c>
      <c r="I73" s="218">
        <f t="shared" ref="I73:I136" si="9">IFERROR(H73/G73,"  ")</f>
        <v>0.21133333333333335</v>
      </c>
    </row>
    <row r="74" spans="1:9" s="481" customFormat="1" ht="25.5" customHeight="1">
      <c r="B74" s="482"/>
      <c r="C74" s="483" t="s">
        <v>425</v>
      </c>
      <c r="D74" s="484" t="s">
        <v>426</v>
      </c>
      <c r="E74" s="485">
        <f>E8+E9+E40+E41</f>
        <v>109823</v>
      </c>
      <c r="F74" s="485">
        <f>F8+F9+F40+F41</f>
        <v>118950</v>
      </c>
      <c r="G74" s="485">
        <f>G8+G9+G40+G41</f>
        <v>94800</v>
      </c>
      <c r="H74" s="485">
        <f>H8+H9+H40+H41</f>
        <v>106525</v>
      </c>
      <c r="I74" s="486">
        <f t="shared" si="9"/>
        <v>1.1236814345991561</v>
      </c>
    </row>
    <row r="75" spans="1:9" ht="20.100000000000001" customHeight="1">
      <c r="B75" s="219">
        <v>88</v>
      </c>
      <c r="C75" s="210" t="s">
        <v>427</v>
      </c>
      <c r="D75" s="460" t="s">
        <v>428</v>
      </c>
      <c r="E75" s="318">
        <v>38572</v>
      </c>
      <c r="F75" s="319">
        <v>38572</v>
      </c>
      <c r="G75" s="318">
        <v>38572</v>
      </c>
      <c r="H75" s="319">
        <v>38572</v>
      </c>
      <c r="I75" s="218">
        <f t="shared" si="9"/>
        <v>1</v>
      </c>
    </row>
    <row r="76" spans="1:9" ht="20.100000000000001" customHeight="1">
      <c r="A76" s="212"/>
      <c r="B76" s="220"/>
      <c r="C76" s="210" t="s">
        <v>66</v>
      </c>
      <c r="D76" s="355"/>
      <c r="E76" s="318"/>
      <c r="F76" s="319"/>
      <c r="G76" s="318"/>
      <c r="H76" s="319"/>
      <c r="I76" s="218" t="str">
        <f t="shared" si="9"/>
        <v xml:space="preserve">  </v>
      </c>
    </row>
    <row r="77" spans="1:9" s="481" customFormat="1" ht="20.100000000000001" customHeight="1">
      <c r="A77" s="480"/>
      <c r="B77" s="566"/>
      <c r="C77" s="478" t="s">
        <v>429</v>
      </c>
      <c r="D77" s="567" t="s">
        <v>133</v>
      </c>
      <c r="E77" s="551">
        <f>E79+E80+E81+E82+E83-E84+E85+E88-E89</f>
        <v>55934</v>
      </c>
      <c r="F77" s="551">
        <f t="shared" ref="F77:H77" si="10">F79+F80+F81+F82+F83-F84+F85+F88-F89</f>
        <v>51533</v>
      </c>
      <c r="G77" s="551">
        <f t="shared" si="10"/>
        <v>50506</v>
      </c>
      <c r="H77" s="551">
        <f t="shared" si="10"/>
        <v>60350</v>
      </c>
      <c r="I77" s="553">
        <f t="shared" si="9"/>
        <v>1.1949075357383281</v>
      </c>
    </row>
    <row r="78" spans="1:9" s="481" customFormat="1" ht="20.100000000000001" customHeight="1">
      <c r="A78" s="480"/>
      <c r="B78" s="566"/>
      <c r="C78" s="479" t="s">
        <v>430</v>
      </c>
      <c r="D78" s="567"/>
      <c r="E78" s="552"/>
      <c r="F78" s="552"/>
      <c r="G78" s="552"/>
      <c r="H78" s="552"/>
      <c r="I78" s="554" t="str">
        <f t="shared" si="9"/>
        <v xml:space="preserve">  </v>
      </c>
    </row>
    <row r="79" spans="1:9" ht="20.100000000000001" customHeight="1">
      <c r="A79" s="212"/>
      <c r="B79" s="459" t="s">
        <v>431</v>
      </c>
      <c r="C79" s="216" t="s">
        <v>432</v>
      </c>
      <c r="D79" s="460" t="s">
        <v>134</v>
      </c>
      <c r="E79" s="318">
        <v>17263</v>
      </c>
      <c r="F79" s="319">
        <v>17263</v>
      </c>
      <c r="G79" s="318">
        <v>17263</v>
      </c>
      <c r="H79" s="319">
        <v>17263</v>
      </c>
      <c r="I79" s="218">
        <f t="shared" si="9"/>
        <v>1</v>
      </c>
    </row>
    <row r="80" spans="1:9" ht="20.100000000000001" customHeight="1">
      <c r="B80" s="219">
        <v>31</v>
      </c>
      <c r="C80" s="216" t="s">
        <v>433</v>
      </c>
      <c r="D80" s="460" t="s">
        <v>135</v>
      </c>
      <c r="E80" s="318"/>
      <c r="F80" s="319"/>
      <c r="G80" s="318"/>
      <c r="H80" s="319"/>
      <c r="I80" s="218" t="str">
        <f t="shared" si="9"/>
        <v xml:space="preserve">  </v>
      </c>
    </row>
    <row r="81" spans="1:9" ht="20.100000000000001" customHeight="1">
      <c r="B81" s="219">
        <v>306</v>
      </c>
      <c r="C81" s="216" t="s">
        <v>434</v>
      </c>
      <c r="D81" s="460" t="s">
        <v>136</v>
      </c>
      <c r="E81" s="318"/>
      <c r="F81" s="319"/>
      <c r="G81" s="318"/>
      <c r="H81" s="319"/>
      <c r="I81" s="218" t="str">
        <f t="shared" si="9"/>
        <v xml:space="preserve">  </v>
      </c>
    </row>
    <row r="82" spans="1:9" ht="20.100000000000001" customHeight="1">
      <c r="B82" s="219">
        <v>32</v>
      </c>
      <c r="C82" s="216" t="s">
        <v>435</v>
      </c>
      <c r="D82" s="460" t="s">
        <v>137</v>
      </c>
      <c r="E82" s="318">
        <v>12102</v>
      </c>
      <c r="F82" s="319">
        <v>12102</v>
      </c>
      <c r="G82" s="318">
        <v>12102</v>
      </c>
      <c r="H82" s="319">
        <v>12102</v>
      </c>
      <c r="I82" s="218">
        <f t="shared" si="9"/>
        <v>1</v>
      </c>
    </row>
    <row r="83" spans="1:9" ht="58.5" customHeight="1">
      <c r="B83" s="219" t="s">
        <v>436</v>
      </c>
      <c r="C83" s="216" t="s">
        <v>437</v>
      </c>
      <c r="D83" s="460" t="s">
        <v>138</v>
      </c>
      <c r="E83" s="318"/>
      <c r="F83" s="319"/>
      <c r="G83" s="318"/>
      <c r="H83" s="319"/>
      <c r="I83" s="218" t="str">
        <f t="shared" si="9"/>
        <v xml:space="preserve">  </v>
      </c>
    </row>
    <row r="84" spans="1:9" ht="49.5" customHeight="1">
      <c r="B84" s="219" t="s">
        <v>438</v>
      </c>
      <c r="C84" s="216" t="s">
        <v>439</v>
      </c>
      <c r="D84" s="460" t="s">
        <v>139</v>
      </c>
      <c r="E84" s="318"/>
      <c r="F84" s="319"/>
      <c r="G84" s="318"/>
      <c r="H84" s="319"/>
      <c r="I84" s="218" t="str">
        <f t="shared" si="9"/>
        <v xml:space="preserve">  </v>
      </c>
    </row>
    <row r="85" spans="1:9" s="481" customFormat="1" ht="20.100000000000001" customHeight="1">
      <c r="B85" s="487">
        <v>34</v>
      </c>
      <c r="C85" s="464" t="s">
        <v>440</v>
      </c>
      <c r="D85" s="488" t="s">
        <v>140</v>
      </c>
      <c r="E85" s="466">
        <f>E86+E87</f>
        <v>41592</v>
      </c>
      <c r="F85" s="466">
        <f t="shared" ref="F85:H85" si="11">F86+F87</f>
        <v>41663</v>
      </c>
      <c r="G85" s="466">
        <f t="shared" si="11"/>
        <v>41106</v>
      </c>
      <c r="H85" s="466">
        <f t="shared" si="11"/>
        <v>46008</v>
      </c>
      <c r="I85" s="467">
        <f t="shared" si="9"/>
        <v>1.1192526638446942</v>
      </c>
    </row>
    <row r="86" spans="1:9" ht="20.100000000000001" customHeight="1">
      <c r="B86" s="219">
        <v>340</v>
      </c>
      <c r="C86" s="216" t="s">
        <v>150</v>
      </c>
      <c r="D86" s="460" t="s">
        <v>141</v>
      </c>
      <c r="E86" s="318">
        <v>41592</v>
      </c>
      <c r="F86" s="319">
        <v>41106</v>
      </c>
      <c r="G86" s="318">
        <v>41106</v>
      </c>
      <c r="H86" s="319">
        <v>41592</v>
      </c>
      <c r="I86" s="218">
        <f t="shared" si="9"/>
        <v>1.0118230915194861</v>
      </c>
    </row>
    <row r="87" spans="1:9" ht="20.100000000000001" customHeight="1">
      <c r="B87" s="219">
        <v>341</v>
      </c>
      <c r="C87" s="216" t="s">
        <v>441</v>
      </c>
      <c r="D87" s="460" t="s">
        <v>142</v>
      </c>
      <c r="E87" s="318"/>
      <c r="F87" s="319">
        <v>557</v>
      </c>
      <c r="G87" s="318"/>
      <c r="H87" s="319">
        <v>4416</v>
      </c>
      <c r="I87" s="218" t="str">
        <f t="shared" si="9"/>
        <v xml:space="preserve">  </v>
      </c>
    </row>
    <row r="88" spans="1:9" ht="20.100000000000001" customHeight="1">
      <c r="B88" s="219"/>
      <c r="C88" s="216" t="s">
        <v>442</v>
      </c>
      <c r="D88" s="460" t="s">
        <v>143</v>
      </c>
      <c r="E88" s="318"/>
      <c r="F88" s="319"/>
      <c r="G88" s="318"/>
      <c r="H88" s="319"/>
      <c r="I88" s="218" t="str">
        <f t="shared" si="9"/>
        <v xml:space="preserve">  </v>
      </c>
    </row>
    <row r="89" spans="1:9" s="481" customFormat="1" ht="20.100000000000001" customHeight="1">
      <c r="B89" s="487">
        <v>35</v>
      </c>
      <c r="C89" s="464" t="s">
        <v>443</v>
      </c>
      <c r="D89" s="488" t="s">
        <v>144</v>
      </c>
      <c r="E89" s="466">
        <f>E90+E91</f>
        <v>15023</v>
      </c>
      <c r="F89" s="466">
        <f t="shared" ref="F89:H89" si="12">F90+F91</f>
        <v>19495</v>
      </c>
      <c r="G89" s="466">
        <f t="shared" si="12"/>
        <v>19965</v>
      </c>
      <c r="H89" s="466">
        <f t="shared" si="12"/>
        <v>15023</v>
      </c>
      <c r="I89" s="467">
        <f t="shared" si="9"/>
        <v>0.7524668169296268</v>
      </c>
    </row>
    <row r="90" spans="1:9" ht="20.100000000000001" customHeight="1">
      <c r="B90" s="219">
        <v>350</v>
      </c>
      <c r="C90" s="216" t="s">
        <v>444</v>
      </c>
      <c r="D90" s="460" t="s">
        <v>145</v>
      </c>
      <c r="E90" s="318">
        <v>14433</v>
      </c>
      <c r="F90" s="319">
        <v>19495</v>
      </c>
      <c r="G90" s="318">
        <v>19495</v>
      </c>
      <c r="H90" s="319">
        <v>15023</v>
      </c>
      <c r="I90" s="218">
        <f t="shared" si="9"/>
        <v>0.77060784816619643</v>
      </c>
    </row>
    <row r="91" spans="1:9" ht="20.100000000000001" customHeight="1">
      <c r="A91" s="212"/>
      <c r="B91" s="459">
        <v>351</v>
      </c>
      <c r="C91" s="216" t="s">
        <v>156</v>
      </c>
      <c r="D91" s="460" t="s">
        <v>146</v>
      </c>
      <c r="E91" s="318">
        <v>590</v>
      </c>
      <c r="F91" s="319"/>
      <c r="G91" s="318">
        <v>470</v>
      </c>
      <c r="H91" s="319"/>
      <c r="I91" s="218">
        <f t="shared" si="9"/>
        <v>0</v>
      </c>
    </row>
    <row r="92" spans="1:9" s="481" customFormat="1" ht="22.5" customHeight="1">
      <c r="A92" s="480"/>
      <c r="B92" s="566"/>
      <c r="C92" s="478" t="s">
        <v>445</v>
      </c>
      <c r="D92" s="567" t="s">
        <v>147</v>
      </c>
      <c r="E92" s="551">
        <f>E94+E99+E108</f>
        <v>12323</v>
      </c>
      <c r="F92" s="551">
        <f t="shared" ref="F92:H92" si="13">F94+F99+F108</f>
        <v>12000</v>
      </c>
      <c r="G92" s="551">
        <f t="shared" si="13"/>
        <v>12424</v>
      </c>
      <c r="H92" s="551">
        <f t="shared" si="13"/>
        <v>12322</v>
      </c>
      <c r="I92" s="553">
        <f t="shared" si="9"/>
        <v>0.99179008370895039</v>
      </c>
    </row>
    <row r="93" spans="1:9" s="481" customFormat="1" ht="13.5" customHeight="1">
      <c r="A93" s="480"/>
      <c r="B93" s="566"/>
      <c r="C93" s="479" t="s">
        <v>446</v>
      </c>
      <c r="D93" s="567"/>
      <c r="E93" s="552"/>
      <c r="F93" s="552"/>
      <c r="G93" s="552"/>
      <c r="H93" s="552"/>
      <c r="I93" s="554" t="str">
        <f t="shared" si="9"/>
        <v xml:space="preserve">  </v>
      </c>
    </row>
    <row r="94" spans="1:9" s="481" customFormat="1" ht="20.100000000000001" customHeight="1">
      <c r="A94" s="480"/>
      <c r="B94" s="566">
        <v>40</v>
      </c>
      <c r="C94" s="478" t="s">
        <v>447</v>
      </c>
      <c r="D94" s="567" t="s">
        <v>148</v>
      </c>
      <c r="E94" s="551">
        <f>E96+E97+E98</f>
        <v>12323</v>
      </c>
      <c r="F94" s="551">
        <f t="shared" ref="F94:H94" si="14">F96+F97+F98</f>
        <v>12000</v>
      </c>
      <c r="G94" s="551">
        <f t="shared" si="14"/>
        <v>12424</v>
      </c>
      <c r="H94" s="551">
        <f t="shared" si="14"/>
        <v>12322</v>
      </c>
      <c r="I94" s="553">
        <f t="shared" si="9"/>
        <v>0.99179008370895039</v>
      </c>
    </row>
    <row r="95" spans="1:9" s="481" customFormat="1" ht="14.25" customHeight="1">
      <c r="A95" s="480"/>
      <c r="B95" s="566"/>
      <c r="C95" s="479" t="s">
        <v>448</v>
      </c>
      <c r="D95" s="567"/>
      <c r="E95" s="552"/>
      <c r="F95" s="552"/>
      <c r="G95" s="552"/>
      <c r="H95" s="552"/>
      <c r="I95" s="554" t="str">
        <f t="shared" si="9"/>
        <v xml:space="preserve">  </v>
      </c>
    </row>
    <row r="96" spans="1:9" ht="25.5" customHeight="1">
      <c r="A96" s="212"/>
      <c r="B96" s="459">
        <v>404</v>
      </c>
      <c r="C96" s="216" t="s">
        <v>449</v>
      </c>
      <c r="D96" s="460" t="s">
        <v>149</v>
      </c>
      <c r="E96" s="318">
        <v>12323</v>
      </c>
      <c r="F96" s="319">
        <v>12000</v>
      </c>
      <c r="G96" s="318">
        <v>12424</v>
      </c>
      <c r="H96" s="319">
        <v>12322</v>
      </c>
      <c r="I96" s="218">
        <f t="shared" si="9"/>
        <v>0.99179008370895039</v>
      </c>
    </row>
    <row r="97" spans="1:9" ht="20.100000000000001" customHeight="1">
      <c r="A97" s="212"/>
      <c r="B97" s="459">
        <v>400</v>
      </c>
      <c r="C97" s="216" t="s">
        <v>450</v>
      </c>
      <c r="D97" s="460" t="s">
        <v>151</v>
      </c>
      <c r="E97" s="318"/>
      <c r="F97" s="319"/>
      <c r="G97" s="318"/>
      <c r="H97" s="319"/>
      <c r="I97" s="218" t="str">
        <f t="shared" si="9"/>
        <v xml:space="preserve">  </v>
      </c>
    </row>
    <row r="98" spans="1:9" ht="20.100000000000001" customHeight="1">
      <c r="A98" s="212"/>
      <c r="B98" s="459" t="s">
        <v>451</v>
      </c>
      <c r="C98" s="216" t="s">
        <v>452</v>
      </c>
      <c r="D98" s="460" t="s">
        <v>152</v>
      </c>
      <c r="E98" s="318"/>
      <c r="F98" s="319"/>
      <c r="G98" s="318"/>
      <c r="H98" s="319"/>
      <c r="I98" s="218" t="str">
        <f t="shared" si="9"/>
        <v xml:space="preserve">  </v>
      </c>
    </row>
    <row r="99" spans="1:9" s="481" customFormat="1" ht="20.100000000000001" customHeight="1">
      <c r="A99" s="480"/>
      <c r="B99" s="566">
        <v>41</v>
      </c>
      <c r="C99" s="478" t="s">
        <v>453</v>
      </c>
      <c r="D99" s="567" t="s">
        <v>153</v>
      </c>
      <c r="E99" s="551">
        <f>E101+E102+E103+E104+E105+E106+E107</f>
        <v>0</v>
      </c>
      <c r="F99" s="551">
        <f t="shared" ref="F99:H99" si="15">F101+F102+F103+F104+F105+F106+F107</f>
        <v>0</v>
      </c>
      <c r="G99" s="551">
        <f t="shared" si="15"/>
        <v>0</v>
      </c>
      <c r="H99" s="551">
        <f t="shared" si="15"/>
        <v>0</v>
      </c>
      <c r="I99" s="553" t="str">
        <f t="shared" si="9"/>
        <v xml:space="preserve">  </v>
      </c>
    </row>
    <row r="100" spans="1:9" s="481" customFormat="1" ht="12" customHeight="1">
      <c r="A100" s="480"/>
      <c r="B100" s="566"/>
      <c r="C100" s="479" t="s">
        <v>454</v>
      </c>
      <c r="D100" s="567"/>
      <c r="E100" s="552"/>
      <c r="F100" s="552"/>
      <c r="G100" s="552"/>
      <c r="H100" s="552"/>
      <c r="I100" s="554" t="str">
        <f t="shared" si="9"/>
        <v xml:space="preserve">  </v>
      </c>
    </row>
    <row r="101" spans="1:9" ht="20.100000000000001" customHeight="1">
      <c r="B101" s="219">
        <v>410</v>
      </c>
      <c r="C101" s="216" t="s">
        <v>455</v>
      </c>
      <c r="D101" s="460" t="s">
        <v>154</v>
      </c>
      <c r="E101" s="318"/>
      <c r="F101" s="319"/>
      <c r="G101" s="318"/>
      <c r="H101" s="319"/>
      <c r="I101" s="218" t="str">
        <f t="shared" si="9"/>
        <v xml:space="preserve">  </v>
      </c>
    </row>
    <row r="102" spans="1:9" ht="36.75" customHeight="1">
      <c r="B102" s="219" t="s">
        <v>456</v>
      </c>
      <c r="C102" s="216" t="s">
        <v>457</v>
      </c>
      <c r="D102" s="460" t="s">
        <v>155</v>
      </c>
      <c r="E102" s="318"/>
      <c r="F102" s="319"/>
      <c r="G102" s="318"/>
      <c r="H102" s="319"/>
      <c r="I102" s="218" t="str">
        <f t="shared" si="9"/>
        <v xml:space="preserve">  </v>
      </c>
    </row>
    <row r="103" spans="1:9" ht="39" customHeight="1">
      <c r="B103" s="219" t="s">
        <v>456</v>
      </c>
      <c r="C103" s="216" t="s">
        <v>458</v>
      </c>
      <c r="D103" s="460" t="s">
        <v>157</v>
      </c>
      <c r="E103" s="318"/>
      <c r="F103" s="319"/>
      <c r="G103" s="318"/>
      <c r="H103" s="319"/>
      <c r="I103" s="218" t="str">
        <f t="shared" si="9"/>
        <v xml:space="preserve">  </v>
      </c>
    </row>
    <row r="104" spans="1:9" ht="25.5" customHeight="1">
      <c r="B104" s="219" t="s">
        <v>459</v>
      </c>
      <c r="C104" s="216" t="s">
        <v>460</v>
      </c>
      <c r="D104" s="460" t="s">
        <v>158</v>
      </c>
      <c r="E104" s="318"/>
      <c r="F104" s="319"/>
      <c r="G104" s="318"/>
      <c r="H104" s="319"/>
      <c r="I104" s="218" t="str">
        <f t="shared" si="9"/>
        <v xml:space="preserve">  </v>
      </c>
    </row>
    <row r="105" spans="1:9" ht="25.5" customHeight="1">
      <c r="B105" s="219" t="s">
        <v>461</v>
      </c>
      <c r="C105" s="216" t="s">
        <v>462</v>
      </c>
      <c r="D105" s="460" t="s">
        <v>159</v>
      </c>
      <c r="E105" s="318"/>
      <c r="F105" s="319"/>
      <c r="G105" s="318"/>
      <c r="H105" s="319"/>
      <c r="I105" s="218" t="str">
        <f t="shared" si="9"/>
        <v xml:space="preserve">  </v>
      </c>
    </row>
    <row r="106" spans="1:9" ht="20.100000000000001" customHeight="1">
      <c r="B106" s="219">
        <v>413</v>
      </c>
      <c r="C106" s="216" t="s">
        <v>463</v>
      </c>
      <c r="D106" s="460" t="s">
        <v>160</v>
      </c>
      <c r="E106" s="318"/>
      <c r="F106" s="319"/>
      <c r="G106" s="318"/>
      <c r="H106" s="319"/>
      <c r="I106" s="218" t="str">
        <f t="shared" si="9"/>
        <v xml:space="preserve">  </v>
      </c>
    </row>
    <row r="107" spans="1:9" ht="20.100000000000001" customHeight="1">
      <c r="B107" s="219">
        <v>419</v>
      </c>
      <c r="C107" s="216" t="s">
        <v>464</v>
      </c>
      <c r="D107" s="460" t="s">
        <v>161</v>
      </c>
      <c r="E107" s="318"/>
      <c r="F107" s="319"/>
      <c r="G107" s="318"/>
      <c r="H107" s="319"/>
      <c r="I107" s="218" t="str">
        <f t="shared" si="9"/>
        <v xml:space="preserve">  </v>
      </c>
    </row>
    <row r="108" spans="1:9" ht="24" customHeight="1">
      <c r="B108" s="219" t="s">
        <v>465</v>
      </c>
      <c r="C108" s="216" t="s">
        <v>466</v>
      </c>
      <c r="D108" s="460" t="s">
        <v>162</v>
      </c>
      <c r="E108" s="318"/>
      <c r="F108" s="319"/>
      <c r="G108" s="318"/>
      <c r="H108" s="319"/>
      <c r="I108" s="218" t="str">
        <f t="shared" si="9"/>
        <v xml:space="preserve">  </v>
      </c>
    </row>
    <row r="109" spans="1:9" ht="20.100000000000001" customHeight="1">
      <c r="B109" s="219">
        <v>498</v>
      </c>
      <c r="C109" s="210" t="s">
        <v>467</v>
      </c>
      <c r="D109" s="460" t="s">
        <v>163</v>
      </c>
      <c r="E109" s="318"/>
      <c r="F109" s="319"/>
      <c r="G109" s="318"/>
      <c r="H109" s="319"/>
      <c r="I109" s="218" t="str">
        <f t="shared" si="9"/>
        <v xml:space="preserve">  </v>
      </c>
    </row>
    <row r="110" spans="1:9" ht="24" customHeight="1">
      <c r="A110" s="212"/>
      <c r="B110" s="459" t="s">
        <v>468</v>
      </c>
      <c r="C110" s="210" t="s">
        <v>469</v>
      </c>
      <c r="D110" s="460" t="s">
        <v>164</v>
      </c>
      <c r="E110" s="318"/>
      <c r="F110" s="319"/>
      <c r="G110" s="318"/>
      <c r="H110" s="319"/>
      <c r="I110" s="218" t="str">
        <f t="shared" si="9"/>
        <v xml:space="preserve">  </v>
      </c>
    </row>
    <row r="111" spans="1:9" s="481" customFormat="1" ht="23.25" customHeight="1">
      <c r="A111" s="480"/>
      <c r="B111" s="566"/>
      <c r="C111" s="478" t="s">
        <v>470</v>
      </c>
      <c r="D111" s="567" t="s">
        <v>165</v>
      </c>
      <c r="E111" s="551">
        <f>E113+E114+E123+E124+E132+E137+E138</f>
        <v>41566</v>
      </c>
      <c r="F111" s="551">
        <f t="shared" ref="F111:H111" si="16">F113+F114+F123+F124+F132+F137+F138</f>
        <v>55417</v>
      </c>
      <c r="G111" s="551">
        <f t="shared" si="16"/>
        <v>31870</v>
      </c>
      <c r="H111" s="551">
        <f t="shared" si="16"/>
        <v>33853</v>
      </c>
      <c r="I111" s="553">
        <f t="shared" si="9"/>
        <v>1.0622215249450895</v>
      </c>
    </row>
    <row r="112" spans="1:9" s="481" customFormat="1" ht="13.5" customHeight="1">
      <c r="A112" s="480"/>
      <c r="B112" s="566"/>
      <c r="C112" s="479" t="s">
        <v>471</v>
      </c>
      <c r="D112" s="567"/>
      <c r="E112" s="552"/>
      <c r="F112" s="552"/>
      <c r="G112" s="552"/>
      <c r="H112" s="552"/>
      <c r="I112" s="554" t="str">
        <f t="shared" si="9"/>
        <v xml:space="preserve">  </v>
      </c>
    </row>
    <row r="113" spans="1:9" ht="20.100000000000001" customHeight="1">
      <c r="A113" s="212"/>
      <c r="B113" s="459">
        <v>467</v>
      </c>
      <c r="C113" s="216" t="s">
        <v>472</v>
      </c>
      <c r="D113" s="460" t="s">
        <v>166</v>
      </c>
      <c r="E113" s="318"/>
      <c r="F113" s="319"/>
      <c r="G113" s="318"/>
      <c r="H113" s="319"/>
      <c r="I113" s="218" t="str">
        <f t="shared" si="9"/>
        <v xml:space="preserve">  </v>
      </c>
    </row>
    <row r="114" spans="1:9" s="481" customFormat="1" ht="20.100000000000001" customHeight="1">
      <c r="A114" s="480"/>
      <c r="B114" s="566" t="s">
        <v>473</v>
      </c>
      <c r="C114" s="478" t="s">
        <v>474</v>
      </c>
      <c r="D114" s="567" t="s">
        <v>167</v>
      </c>
      <c r="E114" s="551">
        <f>E116+E117+E118+E119+E120+E121+E122</f>
        <v>0</v>
      </c>
      <c r="F114" s="551">
        <f t="shared" ref="F114:H114" si="17">F116+F117+F118+F119+F120+F121+F122</f>
        <v>0</v>
      </c>
      <c r="G114" s="551">
        <f t="shared" si="17"/>
        <v>0</v>
      </c>
      <c r="H114" s="551">
        <f t="shared" si="17"/>
        <v>0</v>
      </c>
      <c r="I114" s="553" t="str">
        <f t="shared" si="9"/>
        <v xml:space="preserve">  </v>
      </c>
    </row>
    <row r="115" spans="1:9" s="481" customFormat="1" ht="15" customHeight="1">
      <c r="A115" s="480"/>
      <c r="B115" s="566"/>
      <c r="C115" s="479" t="s">
        <v>475</v>
      </c>
      <c r="D115" s="567"/>
      <c r="E115" s="552"/>
      <c r="F115" s="552"/>
      <c r="G115" s="552"/>
      <c r="H115" s="552"/>
      <c r="I115" s="554" t="str">
        <f t="shared" si="9"/>
        <v xml:space="preserve">  </v>
      </c>
    </row>
    <row r="116" spans="1:9" ht="25.5" customHeight="1">
      <c r="A116" s="212"/>
      <c r="B116" s="459" t="s">
        <v>476</v>
      </c>
      <c r="C116" s="216" t="s">
        <v>477</v>
      </c>
      <c r="D116" s="460" t="s">
        <v>168</v>
      </c>
      <c r="E116" s="318"/>
      <c r="F116" s="319"/>
      <c r="G116" s="318"/>
      <c r="H116" s="319"/>
      <c r="I116" s="218" t="str">
        <f t="shared" si="9"/>
        <v xml:space="preserve">  </v>
      </c>
    </row>
    <row r="117" spans="1:9" ht="25.5" customHeight="1">
      <c r="B117" s="219" t="s">
        <v>476</v>
      </c>
      <c r="C117" s="216" t="s">
        <v>478</v>
      </c>
      <c r="D117" s="460" t="s">
        <v>169</v>
      </c>
      <c r="E117" s="318"/>
      <c r="F117" s="319"/>
      <c r="G117" s="318"/>
      <c r="H117" s="319"/>
      <c r="I117" s="218" t="str">
        <f t="shared" si="9"/>
        <v xml:space="preserve">  </v>
      </c>
    </row>
    <row r="118" spans="1:9" ht="25.5" customHeight="1">
      <c r="B118" s="219" t="s">
        <v>479</v>
      </c>
      <c r="C118" s="216" t="s">
        <v>480</v>
      </c>
      <c r="D118" s="460" t="s">
        <v>170</v>
      </c>
      <c r="E118" s="318"/>
      <c r="F118" s="319"/>
      <c r="G118" s="318"/>
      <c r="H118" s="319"/>
      <c r="I118" s="218" t="str">
        <f t="shared" si="9"/>
        <v xml:space="preserve">  </v>
      </c>
    </row>
    <row r="119" spans="1:9" ht="24.75" customHeight="1">
      <c r="B119" s="219" t="s">
        <v>481</v>
      </c>
      <c r="C119" s="216" t="s">
        <v>482</v>
      </c>
      <c r="D119" s="460" t="s">
        <v>171</v>
      </c>
      <c r="E119" s="318"/>
      <c r="F119" s="319"/>
      <c r="G119" s="318"/>
      <c r="H119" s="319"/>
      <c r="I119" s="218" t="str">
        <f t="shared" si="9"/>
        <v xml:space="preserve">  </v>
      </c>
    </row>
    <row r="120" spans="1:9" ht="24.75" customHeight="1">
      <c r="B120" s="219" t="s">
        <v>483</v>
      </c>
      <c r="C120" s="216" t="s">
        <v>484</v>
      </c>
      <c r="D120" s="460" t="s">
        <v>172</v>
      </c>
      <c r="E120" s="318"/>
      <c r="F120" s="319"/>
      <c r="G120" s="318"/>
      <c r="H120" s="319"/>
      <c r="I120" s="218" t="str">
        <f t="shared" si="9"/>
        <v xml:space="preserve">  </v>
      </c>
    </row>
    <row r="121" spans="1:9" ht="20.100000000000001" customHeight="1">
      <c r="B121" s="219">
        <v>426</v>
      </c>
      <c r="C121" s="216" t="s">
        <v>485</v>
      </c>
      <c r="D121" s="460" t="s">
        <v>173</v>
      </c>
      <c r="E121" s="318"/>
      <c r="F121" s="319"/>
      <c r="G121" s="318"/>
      <c r="H121" s="319"/>
      <c r="I121" s="218" t="str">
        <f t="shared" si="9"/>
        <v xml:space="preserve">  </v>
      </c>
    </row>
    <row r="122" spans="1:9" ht="20.100000000000001" customHeight="1">
      <c r="B122" s="219">
        <v>428</v>
      </c>
      <c r="C122" s="216" t="s">
        <v>486</v>
      </c>
      <c r="D122" s="460" t="s">
        <v>174</v>
      </c>
      <c r="E122" s="318"/>
      <c r="F122" s="319"/>
      <c r="G122" s="318"/>
      <c r="H122" s="319"/>
      <c r="I122" s="218" t="str">
        <f t="shared" si="9"/>
        <v xml:space="preserve">  </v>
      </c>
    </row>
    <row r="123" spans="1:9" ht="20.100000000000001" customHeight="1">
      <c r="B123" s="219">
        <v>430</v>
      </c>
      <c r="C123" s="216" t="s">
        <v>487</v>
      </c>
      <c r="D123" s="460" t="s">
        <v>175</v>
      </c>
      <c r="E123" s="318">
        <v>4216</v>
      </c>
      <c r="F123" s="319">
        <v>1700</v>
      </c>
      <c r="G123" s="318"/>
      <c r="H123" s="319">
        <v>46</v>
      </c>
      <c r="I123" s="218" t="str">
        <f t="shared" si="9"/>
        <v xml:space="preserve">  </v>
      </c>
    </row>
    <row r="124" spans="1:9" s="481" customFormat="1" ht="20.100000000000001" customHeight="1">
      <c r="A124" s="480"/>
      <c r="B124" s="566" t="s">
        <v>488</v>
      </c>
      <c r="C124" s="478" t="s">
        <v>489</v>
      </c>
      <c r="D124" s="567" t="s">
        <v>176</v>
      </c>
      <c r="E124" s="551">
        <f>E126+E127+E128+E129+E130+E131</f>
        <v>3462</v>
      </c>
      <c r="F124" s="551">
        <f t="shared" ref="F124:H124" si="18">F126+F127+F128+F129+F130+F131</f>
        <v>16500</v>
      </c>
      <c r="G124" s="551">
        <f t="shared" si="18"/>
        <v>13000</v>
      </c>
      <c r="H124" s="551">
        <f t="shared" si="18"/>
        <v>15324</v>
      </c>
      <c r="I124" s="553">
        <f t="shared" si="9"/>
        <v>1.1787692307692308</v>
      </c>
    </row>
    <row r="125" spans="1:9" s="481" customFormat="1" ht="12.75" customHeight="1">
      <c r="A125" s="480"/>
      <c r="B125" s="566"/>
      <c r="C125" s="479" t="s">
        <v>490</v>
      </c>
      <c r="D125" s="567"/>
      <c r="E125" s="552"/>
      <c r="F125" s="552"/>
      <c r="G125" s="552"/>
      <c r="H125" s="552"/>
      <c r="I125" s="554" t="str">
        <f t="shared" si="9"/>
        <v xml:space="preserve">  </v>
      </c>
    </row>
    <row r="126" spans="1:9" ht="24.75" customHeight="1">
      <c r="B126" s="219" t="s">
        <v>491</v>
      </c>
      <c r="C126" s="216" t="s">
        <v>492</v>
      </c>
      <c r="D126" s="460" t="s">
        <v>177</v>
      </c>
      <c r="E126" s="318"/>
      <c r="F126" s="319"/>
      <c r="G126" s="318"/>
      <c r="H126" s="319"/>
      <c r="I126" s="218" t="str">
        <f t="shared" si="9"/>
        <v xml:space="preserve">  </v>
      </c>
    </row>
    <row r="127" spans="1:9" ht="24.75" customHeight="1">
      <c r="B127" s="219" t="s">
        <v>493</v>
      </c>
      <c r="C127" s="216" t="s">
        <v>494</v>
      </c>
      <c r="D127" s="460" t="s">
        <v>178</v>
      </c>
      <c r="E127" s="318"/>
      <c r="F127" s="319"/>
      <c r="G127" s="318"/>
      <c r="H127" s="319"/>
      <c r="I127" s="218" t="str">
        <f t="shared" si="9"/>
        <v xml:space="preserve">  </v>
      </c>
    </row>
    <row r="128" spans="1:9" ht="20.100000000000001" customHeight="1">
      <c r="B128" s="219">
        <v>435</v>
      </c>
      <c r="C128" s="216" t="s">
        <v>495</v>
      </c>
      <c r="D128" s="460" t="s">
        <v>179</v>
      </c>
      <c r="E128" s="318">
        <v>3462</v>
      </c>
      <c r="F128" s="319">
        <v>16500</v>
      </c>
      <c r="G128" s="318">
        <v>13000</v>
      </c>
      <c r="H128" s="319">
        <v>15324</v>
      </c>
      <c r="I128" s="218">
        <f t="shared" si="9"/>
        <v>1.1787692307692308</v>
      </c>
    </row>
    <row r="129" spans="1:11" ht="20.100000000000001" customHeight="1">
      <c r="B129" s="219">
        <v>436</v>
      </c>
      <c r="C129" s="216" t="s">
        <v>496</v>
      </c>
      <c r="D129" s="460" t="s">
        <v>180</v>
      </c>
      <c r="E129" s="318"/>
      <c r="F129" s="319"/>
      <c r="G129" s="318"/>
      <c r="H129" s="319"/>
      <c r="I129" s="218" t="str">
        <f t="shared" si="9"/>
        <v xml:space="preserve">  </v>
      </c>
    </row>
    <row r="130" spans="1:11" ht="20.100000000000001" customHeight="1">
      <c r="B130" s="219" t="s">
        <v>497</v>
      </c>
      <c r="C130" s="216" t="s">
        <v>498</v>
      </c>
      <c r="D130" s="460" t="s">
        <v>181</v>
      </c>
      <c r="E130" s="318"/>
      <c r="F130" s="319"/>
      <c r="G130" s="318"/>
      <c r="H130" s="319"/>
      <c r="I130" s="218" t="str">
        <f t="shared" si="9"/>
        <v xml:space="preserve">  </v>
      </c>
    </row>
    <row r="131" spans="1:11" ht="20.100000000000001" customHeight="1">
      <c r="B131" s="219" t="s">
        <v>497</v>
      </c>
      <c r="C131" s="216" t="s">
        <v>499</v>
      </c>
      <c r="D131" s="460" t="s">
        <v>182</v>
      </c>
      <c r="E131" s="318"/>
      <c r="F131" s="319"/>
      <c r="G131" s="318"/>
      <c r="H131" s="319"/>
      <c r="I131" s="218" t="str">
        <f t="shared" si="9"/>
        <v xml:space="preserve">  </v>
      </c>
    </row>
    <row r="132" spans="1:11" s="481" customFormat="1" ht="20.100000000000001" customHeight="1">
      <c r="A132" s="480"/>
      <c r="B132" s="566" t="s">
        <v>500</v>
      </c>
      <c r="C132" s="478" t="s">
        <v>501</v>
      </c>
      <c r="D132" s="567" t="s">
        <v>183</v>
      </c>
      <c r="E132" s="551">
        <f>E134+E135+E136</f>
        <v>19444</v>
      </c>
      <c r="F132" s="551">
        <f t="shared" ref="F132:H132" si="19">F134+F135+F136</f>
        <v>21217</v>
      </c>
      <c r="G132" s="551">
        <f t="shared" si="19"/>
        <v>18870</v>
      </c>
      <c r="H132" s="551">
        <f t="shared" si="19"/>
        <v>18406</v>
      </c>
      <c r="I132" s="553">
        <f t="shared" si="9"/>
        <v>0.9754107048224695</v>
      </c>
    </row>
    <row r="133" spans="1:11" s="481" customFormat="1" ht="15.75" customHeight="1">
      <c r="A133" s="480"/>
      <c r="B133" s="566"/>
      <c r="C133" s="479" t="s">
        <v>502</v>
      </c>
      <c r="D133" s="567"/>
      <c r="E133" s="552"/>
      <c r="F133" s="552"/>
      <c r="G133" s="552"/>
      <c r="H133" s="552"/>
      <c r="I133" s="554" t="str">
        <f t="shared" si="9"/>
        <v xml:space="preserve">  </v>
      </c>
    </row>
    <row r="134" spans="1:11" ht="20.100000000000001" customHeight="1">
      <c r="B134" s="219" t="s">
        <v>503</v>
      </c>
      <c r="C134" s="216" t="s">
        <v>504</v>
      </c>
      <c r="D134" s="460" t="s">
        <v>184</v>
      </c>
      <c r="E134" s="318">
        <v>15180</v>
      </c>
      <c r="F134" s="319">
        <v>15600</v>
      </c>
      <c r="G134" s="318">
        <v>14500</v>
      </c>
      <c r="H134" s="319">
        <v>15029</v>
      </c>
      <c r="I134" s="218">
        <f t="shared" si="9"/>
        <v>1.0364827586206897</v>
      </c>
    </row>
    <row r="135" spans="1:11" ht="24.75" customHeight="1">
      <c r="B135" s="219" t="s">
        <v>505</v>
      </c>
      <c r="C135" s="216" t="s">
        <v>506</v>
      </c>
      <c r="D135" s="460" t="s">
        <v>185</v>
      </c>
      <c r="E135" s="318">
        <v>4264</v>
      </c>
      <c r="F135" s="319">
        <v>5617</v>
      </c>
      <c r="G135" s="318">
        <v>4370</v>
      </c>
      <c r="H135" s="319">
        <v>3377</v>
      </c>
      <c r="I135" s="218">
        <f t="shared" si="9"/>
        <v>0.7727688787185355</v>
      </c>
    </row>
    <row r="136" spans="1:11" ht="20.100000000000001" customHeight="1">
      <c r="B136" s="219">
        <v>481</v>
      </c>
      <c r="C136" s="216" t="s">
        <v>507</v>
      </c>
      <c r="D136" s="460" t="s">
        <v>186</v>
      </c>
      <c r="E136" s="318"/>
      <c r="F136" s="319"/>
      <c r="G136" s="318"/>
      <c r="H136" s="319"/>
      <c r="I136" s="218" t="str">
        <f t="shared" si="9"/>
        <v xml:space="preserve">  </v>
      </c>
    </row>
    <row r="137" spans="1:11" ht="36.75" customHeight="1">
      <c r="B137" s="219">
        <v>427</v>
      </c>
      <c r="C137" s="216" t="s">
        <v>508</v>
      </c>
      <c r="D137" s="460" t="s">
        <v>187</v>
      </c>
      <c r="E137" s="318"/>
      <c r="F137" s="319"/>
      <c r="G137" s="318"/>
      <c r="H137" s="319"/>
      <c r="I137" s="218" t="str">
        <f t="shared" ref="I137:I143" si="20">IFERROR(H137/G137,"  ")</f>
        <v xml:space="preserve">  </v>
      </c>
    </row>
    <row r="138" spans="1:11" ht="36.75" customHeight="1">
      <c r="A138" s="212"/>
      <c r="B138" s="459" t="s">
        <v>509</v>
      </c>
      <c r="C138" s="216" t="s">
        <v>510</v>
      </c>
      <c r="D138" s="460" t="s">
        <v>188</v>
      </c>
      <c r="E138" s="318">
        <v>14444</v>
      </c>
      <c r="F138" s="319">
        <v>16000</v>
      </c>
      <c r="G138" s="318"/>
      <c r="H138" s="319">
        <v>77</v>
      </c>
      <c r="I138" s="218" t="str">
        <f t="shared" si="20"/>
        <v xml:space="preserve">  </v>
      </c>
    </row>
    <row r="139" spans="1:11" ht="20.100000000000001" customHeight="1">
      <c r="A139" s="212"/>
      <c r="B139" s="572"/>
      <c r="C139" s="214" t="s">
        <v>511</v>
      </c>
      <c r="D139" s="573" t="s">
        <v>189</v>
      </c>
      <c r="E139" s="574"/>
      <c r="F139" s="576"/>
      <c r="G139" s="574"/>
      <c r="H139" s="576"/>
      <c r="I139" s="578" t="str">
        <f t="shared" si="20"/>
        <v xml:space="preserve">  </v>
      </c>
    </row>
    <row r="140" spans="1:11" ht="23.25" customHeight="1">
      <c r="A140" s="212"/>
      <c r="B140" s="572"/>
      <c r="C140" s="215" t="s">
        <v>512</v>
      </c>
      <c r="D140" s="573"/>
      <c r="E140" s="575"/>
      <c r="F140" s="577"/>
      <c r="G140" s="575"/>
      <c r="H140" s="577"/>
      <c r="I140" s="579" t="str">
        <f t="shared" si="20"/>
        <v xml:space="preserve">  </v>
      </c>
    </row>
    <row r="141" spans="1:11" s="481" customFormat="1" ht="20.100000000000001" customHeight="1">
      <c r="A141" s="480"/>
      <c r="B141" s="568"/>
      <c r="C141" s="489" t="s">
        <v>513</v>
      </c>
      <c r="D141" s="569" t="s">
        <v>190</v>
      </c>
      <c r="E141" s="570">
        <f>E77+E92+E109+E110+E111-E139</f>
        <v>109823</v>
      </c>
      <c r="F141" s="570">
        <f t="shared" ref="F141:H141" si="21">F77+F92+F109+F110+F111-F139</f>
        <v>118950</v>
      </c>
      <c r="G141" s="570">
        <f t="shared" si="21"/>
        <v>94800</v>
      </c>
      <c r="H141" s="570">
        <f t="shared" si="21"/>
        <v>106525</v>
      </c>
      <c r="I141" s="580">
        <f t="shared" si="20"/>
        <v>1.1236814345991561</v>
      </c>
      <c r="J141" s="490"/>
      <c r="K141" s="491"/>
    </row>
    <row r="142" spans="1:11" s="481" customFormat="1" ht="14.25" customHeight="1">
      <c r="A142" s="480"/>
      <c r="B142" s="568"/>
      <c r="C142" s="492" t="s">
        <v>514</v>
      </c>
      <c r="D142" s="569"/>
      <c r="E142" s="571"/>
      <c r="F142" s="571"/>
      <c r="G142" s="571"/>
      <c r="H142" s="571"/>
      <c r="I142" s="581" t="str">
        <f t="shared" si="20"/>
        <v xml:space="preserve">  </v>
      </c>
    </row>
    <row r="143" spans="1:11" ht="20.100000000000001" customHeight="1" thickBot="1">
      <c r="A143" s="212"/>
      <c r="B143" s="221">
        <v>89</v>
      </c>
      <c r="C143" s="222" t="s">
        <v>515</v>
      </c>
      <c r="D143" s="354" t="s">
        <v>191</v>
      </c>
      <c r="E143" s="320">
        <v>38572</v>
      </c>
      <c r="F143" s="321">
        <v>38572</v>
      </c>
      <c r="G143" s="320">
        <v>38572</v>
      </c>
      <c r="H143" s="321">
        <v>38572</v>
      </c>
      <c r="I143" s="223">
        <f t="shared" si="20"/>
        <v>1</v>
      </c>
    </row>
    <row r="145" spans="2:2">
      <c r="B145" s="196" t="s">
        <v>570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Y153"/>
  <sheetViews>
    <sheetView showGridLines="0" workbookViewId="0">
      <selection activeCell="D69" sqref="D69"/>
    </sheetView>
  </sheetViews>
  <sheetFormatPr defaultRowHeight="15.7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6" customWidth="1"/>
    <col min="9" max="25" width="9.140625" style="440"/>
    <col min="26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25">
      <c r="E1" s="224"/>
      <c r="G1" s="224"/>
      <c r="H1" s="208" t="s">
        <v>568</v>
      </c>
    </row>
    <row r="2" spans="1:25" ht="21.75" customHeight="1">
      <c r="B2" s="582" t="s">
        <v>68</v>
      </c>
      <c r="C2" s="582"/>
      <c r="D2" s="582"/>
      <c r="E2" s="582"/>
      <c r="F2" s="582"/>
      <c r="G2" s="582"/>
      <c r="H2" s="582"/>
    </row>
    <row r="3" spans="1:25" ht="14.25" customHeight="1">
      <c r="B3" s="583" t="s">
        <v>743</v>
      </c>
      <c r="C3" s="583"/>
      <c r="D3" s="583"/>
      <c r="E3" s="583"/>
      <c r="F3" s="583"/>
      <c r="G3" s="583"/>
      <c r="H3" s="583"/>
    </row>
    <row r="4" spans="1:25" ht="14.25" customHeight="1" thickBot="1">
      <c r="B4" s="195"/>
      <c r="C4" s="195"/>
      <c r="D4" s="195"/>
      <c r="E4" s="195"/>
      <c r="F4" s="195"/>
      <c r="G4" s="195"/>
      <c r="H4" s="197" t="s">
        <v>128</v>
      </c>
    </row>
    <row r="5" spans="1:25" ht="24.75" customHeight="1" thickBot="1">
      <c r="B5" s="587" t="s">
        <v>516</v>
      </c>
      <c r="C5" s="533" t="s">
        <v>84</v>
      </c>
      <c r="D5" s="591" t="s">
        <v>744</v>
      </c>
      <c r="E5" s="542" t="s">
        <v>745</v>
      </c>
      <c r="F5" s="593" t="s">
        <v>739</v>
      </c>
      <c r="G5" s="594"/>
      <c r="H5" s="597" t="s">
        <v>740</v>
      </c>
    </row>
    <row r="6" spans="1:25" ht="25.5" customHeight="1">
      <c r="A6" s="16"/>
      <c r="B6" s="588"/>
      <c r="C6" s="534"/>
      <c r="D6" s="534"/>
      <c r="E6" s="592"/>
      <c r="F6" s="248" t="s">
        <v>0</v>
      </c>
      <c r="G6" s="238" t="s">
        <v>564</v>
      </c>
      <c r="H6" s="598"/>
    </row>
    <row r="7" spans="1:25" ht="16.5" thickBot="1">
      <c r="A7" s="82"/>
      <c r="B7" s="225">
        <v>1</v>
      </c>
      <c r="C7" s="226">
        <v>2</v>
      </c>
      <c r="D7" s="227"/>
      <c r="E7" s="249"/>
      <c r="F7" s="227">
        <v>3</v>
      </c>
      <c r="G7" s="228">
        <v>4</v>
      </c>
      <c r="H7" s="207">
        <v>8</v>
      </c>
    </row>
    <row r="8" spans="1:25" s="57" customFormat="1" ht="20.100000000000001" customHeight="1">
      <c r="A8" s="229"/>
      <c r="B8" s="230" t="s">
        <v>517</v>
      </c>
      <c r="C8" s="231"/>
      <c r="D8" s="240"/>
      <c r="E8" s="241"/>
      <c r="F8" s="240"/>
      <c r="G8" s="241"/>
      <c r="H8" s="245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</row>
    <row r="9" spans="1:25" s="10" customFormat="1" ht="20.100000000000001" customHeight="1">
      <c r="A9" s="421"/>
      <c r="B9" s="422" t="s">
        <v>518</v>
      </c>
      <c r="C9" s="423">
        <v>3001</v>
      </c>
      <c r="D9" s="424">
        <f>D10+D11+D12+D13</f>
        <v>231309</v>
      </c>
      <c r="E9" s="424">
        <f t="shared" ref="E9:G9" si="0">E10+E11+E12+E13</f>
        <v>248000</v>
      </c>
      <c r="F9" s="424">
        <f t="shared" si="0"/>
        <v>81155</v>
      </c>
      <c r="G9" s="424">
        <f t="shared" si="0"/>
        <v>85853</v>
      </c>
      <c r="H9" s="425">
        <f>IFERROR(G9/F9,"  ")</f>
        <v>1.0578892243238247</v>
      </c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</row>
    <row r="10" spans="1:25" s="57" customFormat="1" ht="20.100000000000001" customHeight="1">
      <c r="A10" s="229"/>
      <c r="B10" s="234" t="s">
        <v>519</v>
      </c>
      <c r="C10" s="235">
        <v>3002</v>
      </c>
      <c r="D10" s="243">
        <v>226136</v>
      </c>
      <c r="E10" s="244">
        <v>241400</v>
      </c>
      <c r="F10" s="243">
        <v>80500</v>
      </c>
      <c r="G10" s="244">
        <v>85146</v>
      </c>
      <c r="H10" s="247">
        <f t="shared" ref="H10:H66" si="1">IFERROR(G10/F10,"  ")</f>
        <v>1.0577142857142856</v>
      </c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</row>
    <row r="11" spans="1:25" s="57" customFormat="1" ht="20.100000000000001" customHeight="1">
      <c r="A11" s="229"/>
      <c r="B11" s="234" t="s">
        <v>520</v>
      </c>
      <c r="C11" s="235">
        <v>3003</v>
      </c>
      <c r="D11" s="243"/>
      <c r="E11" s="244"/>
      <c r="F11" s="243"/>
      <c r="G11" s="244"/>
      <c r="H11" s="247" t="str">
        <f t="shared" si="1"/>
        <v xml:space="preserve">  </v>
      </c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</row>
    <row r="12" spans="1:25" s="57" customFormat="1" ht="20.100000000000001" customHeight="1">
      <c r="A12" s="229"/>
      <c r="B12" s="234" t="s">
        <v>521</v>
      </c>
      <c r="C12" s="235">
        <v>3004</v>
      </c>
      <c r="D12" s="243">
        <v>141</v>
      </c>
      <c r="E12" s="244">
        <v>200</v>
      </c>
      <c r="F12" s="243">
        <v>55</v>
      </c>
      <c r="G12" s="244">
        <v>29</v>
      </c>
      <c r="H12" s="247">
        <f t="shared" si="1"/>
        <v>0.52727272727272723</v>
      </c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</row>
    <row r="13" spans="1:25" s="57" customFormat="1" ht="20.100000000000001" customHeight="1">
      <c r="A13" s="229"/>
      <c r="B13" s="234" t="s">
        <v>522</v>
      </c>
      <c r="C13" s="235">
        <v>3005</v>
      </c>
      <c r="D13" s="243">
        <v>5032</v>
      </c>
      <c r="E13" s="244">
        <v>6400</v>
      </c>
      <c r="F13" s="243">
        <v>600</v>
      </c>
      <c r="G13" s="244">
        <v>678</v>
      </c>
      <c r="H13" s="247">
        <f t="shared" si="1"/>
        <v>1.1299999999999999</v>
      </c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</row>
    <row r="14" spans="1:25" s="10" customFormat="1" ht="20.100000000000001" customHeight="1">
      <c r="A14" s="421"/>
      <c r="B14" s="422" t="s">
        <v>523</v>
      </c>
      <c r="C14" s="423">
        <v>3006</v>
      </c>
      <c r="D14" s="424">
        <f>D15+D16+D17+D18+D19+D20+D21+D22</f>
        <v>235649</v>
      </c>
      <c r="E14" s="424">
        <f>E15+E16+E17+E18+E19+E20+E21+E22</f>
        <v>244400</v>
      </c>
      <c r="F14" s="424">
        <f t="shared" ref="F14:G14" si="2">F15+F16+F17+F18+F19+F20+F21+F22</f>
        <v>84400</v>
      </c>
      <c r="G14" s="424">
        <f t="shared" si="2"/>
        <v>81516</v>
      </c>
      <c r="H14" s="425">
        <f t="shared" si="1"/>
        <v>0.96582938388625594</v>
      </c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</row>
    <row r="15" spans="1:25" s="57" customFormat="1" ht="20.100000000000001" customHeight="1">
      <c r="A15" s="229"/>
      <c r="B15" s="234" t="s">
        <v>524</v>
      </c>
      <c r="C15" s="235">
        <v>3007</v>
      </c>
      <c r="D15" s="243">
        <v>126899</v>
      </c>
      <c r="E15" s="244">
        <v>138000</v>
      </c>
      <c r="F15" s="243">
        <v>56000</v>
      </c>
      <c r="G15" s="244">
        <f>49900-122</f>
        <v>49778</v>
      </c>
      <c r="H15" s="247">
        <f t="shared" si="1"/>
        <v>0.88889285714285715</v>
      </c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</row>
    <row r="16" spans="1:25" s="57" customFormat="1" ht="20.100000000000001" customHeight="1">
      <c r="A16" s="229"/>
      <c r="B16" s="234" t="s">
        <v>525</v>
      </c>
      <c r="C16" s="235">
        <v>3008</v>
      </c>
      <c r="D16" s="243"/>
      <c r="E16" s="244"/>
      <c r="F16" s="243"/>
      <c r="G16" s="244"/>
      <c r="H16" s="247" t="str">
        <f t="shared" si="1"/>
        <v xml:space="preserve">  </v>
      </c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</row>
    <row r="17" spans="1:25" s="57" customFormat="1" ht="20.100000000000001" customHeight="1">
      <c r="A17" s="229"/>
      <c r="B17" s="234" t="s">
        <v>526</v>
      </c>
      <c r="C17" s="235">
        <v>3009</v>
      </c>
      <c r="D17" s="243">
        <v>87126</v>
      </c>
      <c r="E17" s="244">
        <v>89000</v>
      </c>
      <c r="F17" s="243">
        <v>21000</v>
      </c>
      <c r="G17" s="244">
        <v>23617</v>
      </c>
      <c r="H17" s="247">
        <f t="shared" si="1"/>
        <v>1.1246190476190476</v>
      </c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</row>
    <row r="18" spans="1:25" s="57" customFormat="1" ht="20.100000000000001" customHeight="1">
      <c r="A18" s="229"/>
      <c r="B18" s="234" t="s">
        <v>527</v>
      </c>
      <c r="C18" s="235">
        <v>3010</v>
      </c>
      <c r="D18" s="243"/>
      <c r="E18" s="244"/>
      <c r="F18" s="243"/>
      <c r="G18" s="244"/>
      <c r="H18" s="247" t="str">
        <f t="shared" si="1"/>
        <v xml:space="preserve">  </v>
      </c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</row>
    <row r="19" spans="1:25" s="57" customFormat="1" ht="20.100000000000001" customHeight="1">
      <c r="A19" s="229"/>
      <c r="B19" s="234" t="s">
        <v>528</v>
      </c>
      <c r="C19" s="235">
        <v>3011</v>
      </c>
      <c r="D19" s="243"/>
      <c r="E19" s="244"/>
      <c r="F19" s="243"/>
      <c r="G19" s="244"/>
      <c r="H19" s="247" t="str">
        <f t="shared" si="1"/>
        <v xml:space="preserve">  </v>
      </c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</row>
    <row r="20" spans="1:25" s="57" customFormat="1" ht="20.100000000000001" customHeight="1">
      <c r="A20" s="229"/>
      <c r="B20" s="234" t="s">
        <v>529</v>
      </c>
      <c r="C20" s="235">
        <v>3012</v>
      </c>
      <c r="D20" s="243">
        <v>689</v>
      </c>
      <c r="E20" s="244"/>
      <c r="F20" s="243"/>
      <c r="G20" s="244">
        <v>90</v>
      </c>
      <c r="H20" s="247" t="str">
        <f t="shared" si="1"/>
        <v xml:space="preserve">  </v>
      </c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</row>
    <row r="21" spans="1:25" s="57" customFormat="1" ht="20.100000000000001" customHeight="1">
      <c r="A21" s="229"/>
      <c r="B21" s="234" t="s">
        <v>530</v>
      </c>
      <c r="C21" s="235">
        <v>3013</v>
      </c>
      <c r="D21" s="243">
        <v>16573</v>
      </c>
      <c r="E21" s="244">
        <v>17000</v>
      </c>
      <c r="F21" s="243">
        <v>7000</v>
      </c>
      <c r="G21" s="244">
        <v>6984</v>
      </c>
      <c r="H21" s="247">
        <f t="shared" si="1"/>
        <v>0.99771428571428566</v>
      </c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</row>
    <row r="22" spans="1:25" s="57" customFormat="1" ht="20.100000000000001" customHeight="1">
      <c r="A22" s="229"/>
      <c r="B22" s="234" t="s">
        <v>531</v>
      </c>
      <c r="C22" s="235">
        <v>3014</v>
      </c>
      <c r="D22" s="243">
        <v>4362</v>
      </c>
      <c r="E22" s="244">
        <v>400</v>
      </c>
      <c r="F22" s="243">
        <v>400</v>
      </c>
      <c r="G22" s="244">
        <v>1047</v>
      </c>
      <c r="H22" s="247">
        <f t="shared" si="1"/>
        <v>2.6175000000000002</v>
      </c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</row>
    <row r="23" spans="1:25" s="432" customFormat="1" ht="20.100000000000001" customHeight="1">
      <c r="A23" s="426"/>
      <c r="B23" s="427" t="s">
        <v>532</v>
      </c>
      <c r="C23" s="428">
        <v>3015</v>
      </c>
      <c r="D23" s="429"/>
      <c r="E23" s="430">
        <f>E9-E14</f>
        <v>3600</v>
      </c>
      <c r="F23" s="430"/>
      <c r="G23" s="430">
        <f>G9-G14</f>
        <v>4337</v>
      </c>
      <c r="H23" s="431" t="str">
        <f t="shared" si="1"/>
        <v xml:space="preserve">  </v>
      </c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</row>
    <row r="24" spans="1:25" s="432" customFormat="1" ht="20.100000000000001" customHeight="1">
      <c r="A24" s="426"/>
      <c r="B24" s="427" t="s">
        <v>533</v>
      </c>
      <c r="C24" s="428">
        <v>3016</v>
      </c>
      <c r="D24" s="429">
        <v>4340</v>
      </c>
      <c r="E24" s="430"/>
      <c r="F24" s="429">
        <f>F14-F9</f>
        <v>3245</v>
      </c>
      <c r="G24" s="430"/>
      <c r="H24" s="431">
        <f t="shared" si="1"/>
        <v>0</v>
      </c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</row>
    <row r="25" spans="1:25" s="57" customFormat="1" ht="20.100000000000001" customHeight="1">
      <c r="A25" s="229"/>
      <c r="B25" s="236" t="s">
        <v>534</v>
      </c>
      <c r="C25" s="235"/>
      <c r="D25" s="243"/>
      <c r="E25" s="244"/>
      <c r="F25" s="243"/>
      <c r="G25" s="244"/>
      <c r="H25" s="247" t="str">
        <f t="shared" si="1"/>
        <v xml:space="preserve">  </v>
      </c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</row>
    <row r="26" spans="1:25" s="57" customFormat="1" ht="20.100000000000001" customHeight="1">
      <c r="A26" s="229"/>
      <c r="B26" s="232" t="s">
        <v>192</v>
      </c>
      <c r="C26" s="233">
        <v>3017</v>
      </c>
      <c r="D26" s="242">
        <f>D27+D28+D29+D30+D31</f>
        <v>0</v>
      </c>
      <c r="E26" s="242">
        <f t="shared" ref="E26:G26" si="3">E27+E28+E29+E30+E31</f>
        <v>0</v>
      </c>
      <c r="F26" s="242">
        <f t="shared" si="3"/>
        <v>0</v>
      </c>
      <c r="G26" s="242">
        <f t="shared" si="3"/>
        <v>0</v>
      </c>
      <c r="H26" s="246" t="str">
        <f t="shared" si="1"/>
        <v xml:space="preserve">  </v>
      </c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</row>
    <row r="27" spans="1:25" s="57" customFormat="1" ht="20.100000000000001" customHeight="1">
      <c r="A27" s="229"/>
      <c r="B27" s="234" t="s">
        <v>535</v>
      </c>
      <c r="C27" s="235">
        <v>3018</v>
      </c>
      <c r="D27" s="243"/>
      <c r="E27" s="244"/>
      <c r="F27" s="243"/>
      <c r="G27" s="244"/>
      <c r="H27" s="247" t="str">
        <f t="shared" si="1"/>
        <v xml:space="preserve">  </v>
      </c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</row>
    <row r="28" spans="1:25" s="57" customFormat="1" ht="27.75" customHeight="1">
      <c r="A28" s="229"/>
      <c r="B28" s="234" t="s">
        <v>536</v>
      </c>
      <c r="C28" s="235">
        <v>3019</v>
      </c>
      <c r="D28" s="243"/>
      <c r="E28" s="244"/>
      <c r="F28" s="243"/>
      <c r="G28" s="244"/>
      <c r="H28" s="247" t="str">
        <f t="shared" si="1"/>
        <v xml:space="preserve">  </v>
      </c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</row>
    <row r="29" spans="1:25" s="57" customFormat="1" ht="20.100000000000001" customHeight="1">
      <c r="A29" s="229"/>
      <c r="B29" s="234" t="s">
        <v>537</v>
      </c>
      <c r="C29" s="235">
        <v>3020</v>
      </c>
      <c r="D29" s="243"/>
      <c r="E29" s="244"/>
      <c r="F29" s="243"/>
      <c r="G29" s="244"/>
      <c r="H29" s="247" t="str">
        <f t="shared" si="1"/>
        <v xml:space="preserve">  </v>
      </c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</row>
    <row r="30" spans="1:25" s="57" customFormat="1" ht="20.100000000000001" customHeight="1">
      <c r="A30" s="229"/>
      <c r="B30" s="234" t="s">
        <v>538</v>
      </c>
      <c r="C30" s="235">
        <v>3021</v>
      </c>
      <c r="D30" s="243"/>
      <c r="E30" s="244"/>
      <c r="F30" s="243"/>
      <c r="G30" s="244"/>
      <c r="H30" s="247" t="str">
        <f t="shared" si="1"/>
        <v xml:space="preserve">  </v>
      </c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</row>
    <row r="31" spans="1:25" s="57" customFormat="1" ht="20.100000000000001" customHeight="1">
      <c r="A31" s="229"/>
      <c r="B31" s="234" t="s">
        <v>69</v>
      </c>
      <c r="C31" s="235">
        <v>3022</v>
      </c>
      <c r="D31" s="243"/>
      <c r="E31" s="244"/>
      <c r="F31" s="243"/>
      <c r="G31" s="244"/>
      <c r="H31" s="247" t="str">
        <f t="shared" si="1"/>
        <v xml:space="preserve">  </v>
      </c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</row>
    <row r="32" spans="1:25" s="10" customFormat="1" ht="20.100000000000001" customHeight="1">
      <c r="A32" s="421"/>
      <c r="B32" s="422" t="s">
        <v>193</v>
      </c>
      <c r="C32" s="423">
        <v>3023</v>
      </c>
      <c r="D32" s="498">
        <f>D33+D34+D35+D36+D37</f>
        <v>0</v>
      </c>
      <c r="E32" s="498">
        <f t="shared" ref="E32:G32" si="4">E33+E34+E35+E36+E37</f>
        <v>0</v>
      </c>
      <c r="F32" s="498">
        <f t="shared" si="4"/>
        <v>0</v>
      </c>
      <c r="G32" s="498">
        <f t="shared" si="4"/>
        <v>122</v>
      </c>
      <c r="H32" s="425" t="str">
        <f t="shared" si="1"/>
        <v xml:space="preserve">  </v>
      </c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</row>
    <row r="33" spans="1:25" s="57" customFormat="1" ht="20.100000000000001" customHeight="1">
      <c r="A33" s="229"/>
      <c r="B33" s="234" t="s">
        <v>539</v>
      </c>
      <c r="C33" s="235">
        <v>3024</v>
      </c>
      <c r="D33" s="243"/>
      <c r="E33" s="244"/>
      <c r="F33" s="243"/>
      <c r="G33" s="244"/>
      <c r="H33" s="247" t="str">
        <f t="shared" si="1"/>
        <v xml:space="preserve">  </v>
      </c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</row>
    <row r="34" spans="1:25" s="57" customFormat="1" ht="34.5" customHeight="1">
      <c r="A34" s="229"/>
      <c r="B34" s="234" t="s">
        <v>540</v>
      </c>
      <c r="C34" s="235">
        <v>3025</v>
      </c>
      <c r="D34" s="243"/>
      <c r="E34" s="244"/>
      <c r="F34" s="243"/>
      <c r="G34" s="244">
        <v>122</v>
      </c>
      <c r="H34" s="247" t="str">
        <f t="shared" si="1"/>
        <v xml:space="preserve">  </v>
      </c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</row>
    <row r="35" spans="1:25" s="57" customFormat="1" ht="20.100000000000001" customHeight="1">
      <c r="A35" s="229"/>
      <c r="B35" s="234" t="s">
        <v>541</v>
      </c>
      <c r="C35" s="235">
        <v>3026</v>
      </c>
      <c r="D35" s="243"/>
      <c r="E35" s="244"/>
      <c r="F35" s="243"/>
      <c r="G35" s="244"/>
      <c r="H35" s="247" t="str">
        <f t="shared" si="1"/>
        <v xml:space="preserve">  </v>
      </c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</row>
    <row r="36" spans="1:25" s="432" customFormat="1" ht="20.100000000000001" customHeight="1">
      <c r="A36" s="426"/>
      <c r="B36" s="427" t="s">
        <v>542</v>
      </c>
      <c r="C36" s="428">
        <v>3027</v>
      </c>
      <c r="D36" s="429"/>
      <c r="E36" s="430"/>
      <c r="F36" s="429"/>
      <c r="G36" s="430"/>
      <c r="H36" s="431" t="str">
        <f t="shared" si="1"/>
        <v xml:space="preserve">  </v>
      </c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42"/>
    </row>
    <row r="37" spans="1:25" s="432" customFormat="1" ht="20.100000000000001" customHeight="1">
      <c r="A37" s="426"/>
      <c r="B37" s="427" t="s">
        <v>543</v>
      </c>
      <c r="C37" s="428">
        <v>3028</v>
      </c>
      <c r="D37" s="429"/>
      <c r="E37" s="430"/>
      <c r="F37" s="429"/>
      <c r="G37" s="430"/>
      <c r="H37" s="431" t="str">
        <f t="shared" si="1"/>
        <v xml:space="preserve">  </v>
      </c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</row>
    <row r="38" spans="1:25" s="57" customFormat="1" ht="22.5" customHeight="1">
      <c r="A38" s="229"/>
      <c r="B38" s="236" t="s">
        <v>544</v>
      </c>
      <c r="C38" s="235"/>
      <c r="D38" s="243"/>
      <c r="E38" s="244"/>
      <c r="F38" s="243"/>
      <c r="G38" s="244"/>
      <c r="H38" s="247" t="str">
        <f t="shared" si="1"/>
        <v xml:space="preserve">  </v>
      </c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</row>
    <row r="39" spans="1:25" s="57" customFormat="1" ht="20.100000000000001" customHeight="1">
      <c r="A39" s="229"/>
      <c r="B39" s="232" t="s">
        <v>545</v>
      </c>
      <c r="C39" s="233">
        <v>3029</v>
      </c>
      <c r="D39" s="242">
        <f>D40+D41+D42+D43+D44+D45+D46</f>
        <v>0</v>
      </c>
      <c r="E39" s="242">
        <f t="shared" ref="E39:G39" si="5">E40+E41+E42+E43+E44+E45+E46</f>
        <v>0</v>
      </c>
      <c r="F39" s="242">
        <f t="shared" si="5"/>
        <v>0</v>
      </c>
      <c r="G39" s="242">
        <f t="shared" si="5"/>
        <v>0</v>
      </c>
      <c r="H39" s="246" t="str">
        <f t="shared" si="1"/>
        <v xml:space="preserve">  </v>
      </c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</row>
    <row r="40" spans="1:25" s="57" customFormat="1" ht="20.100000000000001" customHeight="1">
      <c r="A40" s="229"/>
      <c r="B40" s="234" t="s">
        <v>70</v>
      </c>
      <c r="C40" s="235">
        <v>3030</v>
      </c>
      <c r="D40" s="243"/>
      <c r="E40" s="244"/>
      <c r="F40" s="243"/>
      <c r="G40" s="244"/>
      <c r="H40" s="247" t="str">
        <f t="shared" si="1"/>
        <v xml:space="preserve">  </v>
      </c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</row>
    <row r="41" spans="1:25" s="57" customFormat="1" ht="20.100000000000001" customHeight="1">
      <c r="A41" s="229"/>
      <c r="B41" s="234" t="s">
        <v>546</v>
      </c>
      <c r="C41" s="235">
        <v>3031</v>
      </c>
      <c r="D41" s="243"/>
      <c r="E41" s="244"/>
      <c r="F41" s="243"/>
      <c r="G41" s="244"/>
      <c r="H41" s="247" t="str">
        <f t="shared" si="1"/>
        <v xml:space="preserve">  </v>
      </c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</row>
    <row r="42" spans="1:25" s="57" customFormat="1" ht="20.100000000000001" customHeight="1">
      <c r="A42" s="229"/>
      <c r="B42" s="234" t="s">
        <v>547</v>
      </c>
      <c r="C42" s="235">
        <v>3032</v>
      </c>
      <c r="D42" s="243"/>
      <c r="E42" s="244"/>
      <c r="F42" s="243"/>
      <c r="G42" s="244"/>
      <c r="H42" s="247" t="str">
        <f t="shared" si="1"/>
        <v xml:space="preserve">  </v>
      </c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</row>
    <row r="43" spans="1:25" s="57" customFormat="1" ht="20.100000000000001" customHeight="1">
      <c r="A43" s="229"/>
      <c r="B43" s="234" t="s">
        <v>548</v>
      </c>
      <c r="C43" s="235">
        <v>3033</v>
      </c>
      <c r="D43" s="243"/>
      <c r="E43" s="244"/>
      <c r="F43" s="243"/>
      <c r="G43" s="244"/>
      <c r="H43" s="247" t="str">
        <f t="shared" si="1"/>
        <v xml:space="preserve">  </v>
      </c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</row>
    <row r="44" spans="1:25" s="57" customFormat="1" ht="20.100000000000001" customHeight="1">
      <c r="A44" s="229"/>
      <c r="B44" s="234" t="s">
        <v>549</v>
      </c>
      <c r="C44" s="235">
        <v>3034</v>
      </c>
      <c r="D44" s="243"/>
      <c r="E44" s="244"/>
      <c r="F44" s="243"/>
      <c r="G44" s="244"/>
      <c r="H44" s="247" t="str">
        <f t="shared" si="1"/>
        <v xml:space="preserve">  </v>
      </c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</row>
    <row r="45" spans="1:25" s="57" customFormat="1" ht="20.100000000000001" customHeight="1">
      <c r="A45" s="229"/>
      <c r="B45" s="234" t="s">
        <v>550</v>
      </c>
      <c r="C45" s="235">
        <v>3035</v>
      </c>
      <c r="D45" s="243"/>
      <c r="E45" s="244"/>
      <c r="F45" s="243"/>
      <c r="G45" s="244"/>
      <c r="H45" s="247" t="str">
        <f t="shared" si="1"/>
        <v xml:space="preserve">  </v>
      </c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</row>
    <row r="46" spans="1:25" s="57" customFormat="1" ht="20.100000000000001" customHeight="1">
      <c r="A46" s="229"/>
      <c r="B46" s="234" t="s">
        <v>551</v>
      </c>
      <c r="C46" s="235">
        <v>3036</v>
      </c>
      <c r="D46" s="243"/>
      <c r="E46" s="244"/>
      <c r="F46" s="243"/>
      <c r="G46" s="244"/>
      <c r="H46" s="247" t="str">
        <f t="shared" si="1"/>
        <v xml:space="preserve">  </v>
      </c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</row>
    <row r="47" spans="1:25" s="57" customFormat="1" ht="20.100000000000001" customHeight="1">
      <c r="A47" s="229"/>
      <c r="B47" s="232" t="s">
        <v>552</v>
      </c>
      <c r="C47" s="233">
        <v>3037</v>
      </c>
      <c r="D47" s="242">
        <f>D48+D49+D50+D51+D52+D53+D54+D55</f>
        <v>0</v>
      </c>
      <c r="E47" s="242">
        <f t="shared" ref="E47:G47" si="6">E48+E49+E50+E51+E52+E53+E54+E55</f>
        <v>0</v>
      </c>
      <c r="F47" s="242">
        <f t="shared" si="6"/>
        <v>0</v>
      </c>
      <c r="G47" s="242">
        <f t="shared" si="6"/>
        <v>0</v>
      </c>
      <c r="H47" s="246" t="str">
        <f t="shared" si="1"/>
        <v xml:space="preserve">  </v>
      </c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</row>
    <row r="48" spans="1:25" s="57" customFormat="1" ht="20.100000000000001" customHeight="1">
      <c r="A48" s="229"/>
      <c r="B48" s="234" t="s">
        <v>553</v>
      </c>
      <c r="C48" s="235">
        <v>3038</v>
      </c>
      <c r="D48" s="243"/>
      <c r="E48" s="244"/>
      <c r="F48" s="243"/>
      <c r="G48" s="244"/>
      <c r="H48" s="247" t="str">
        <f t="shared" si="1"/>
        <v xml:space="preserve">  </v>
      </c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</row>
    <row r="49" spans="1:25" s="57" customFormat="1" ht="20.100000000000001" customHeight="1">
      <c r="A49" s="229"/>
      <c r="B49" s="234" t="s">
        <v>546</v>
      </c>
      <c r="C49" s="235">
        <v>3039</v>
      </c>
      <c r="D49" s="243"/>
      <c r="E49" s="244"/>
      <c r="F49" s="243"/>
      <c r="G49" s="244"/>
      <c r="H49" s="247" t="str">
        <f t="shared" si="1"/>
        <v xml:space="preserve">  </v>
      </c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</row>
    <row r="50" spans="1:25" s="57" customFormat="1" ht="20.100000000000001" customHeight="1">
      <c r="A50" s="229"/>
      <c r="B50" s="234" t="s">
        <v>547</v>
      </c>
      <c r="C50" s="235">
        <v>3040</v>
      </c>
      <c r="D50" s="243"/>
      <c r="E50" s="244"/>
      <c r="F50" s="243"/>
      <c r="G50" s="244"/>
      <c r="H50" s="247" t="str">
        <f t="shared" si="1"/>
        <v xml:space="preserve">  </v>
      </c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</row>
    <row r="51" spans="1:25" s="57" customFormat="1" ht="20.100000000000001" customHeight="1">
      <c r="A51" s="229"/>
      <c r="B51" s="234" t="s">
        <v>548</v>
      </c>
      <c r="C51" s="235">
        <v>3041</v>
      </c>
      <c r="D51" s="243"/>
      <c r="E51" s="244"/>
      <c r="F51" s="243"/>
      <c r="G51" s="244"/>
      <c r="H51" s="247" t="str">
        <f t="shared" si="1"/>
        <v xml:space="preserve">  </v>
      </c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</row>
    <row r="52" spans="1:25" s="57" customFormat="1" ht="20.100000000000001" customHeight="1">
      <c r="A52" s="229"/>
      <c r="B52" s="234" t="s">
        <v>549</v>
      </c>
      <c r="C52" s="235">
        <v>3042</v>
      </c>
      <c r="D52" s="243"/>
      <c r="E52" s="244"/>
      <c r="F52" s="243"/>
      <c r="G52" s="244"/>
      <c r="H52" s="247" t="str">
        <f t="shared" si="1"/>
        <v xml:space="preserve">  </v>
      </c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</row>
    <row r="53" spans="1:25" s="57" customFormat="1" ht="20.100000000000001" customHeight="1">
      <c r="A53" s="229"/>
      <c r="B53" s="234" t="s">
        <v>554</v>
      </c>
      <c r="C53" s="235">
        <v>3043</v>
      </c>
      <c r="D53" s="243"/>
      <c r="E53" s="244"/>
      <c r="F53" s="243"/>
      <c r="G53" s="244"/>
      <c r="H53" s="247" t="str">
        <f t="shared" si="1"/>
        <v xml:space="preserve">  </v>
      </c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</row>
    <row r="54" spans="1:25" s="57" customFormat="1" ht="20.100000000000001" customHeight="1">
      <c r="A54" s="229"/>
      <c r="B54" s="234" t="s">
        <v>555</v>
      </c>
      <c r="C54" s="235">
        <v>3044</v>
      </c>
      <c r="D54" s="243"/>
      <c r="E54" s="244"/>
      <c r="F54" s="243"/>
      <c r="G54" s="244"/>
      <c r="H54" s="247" t="str">
        <f t="shared" si="1"/>
        <v xml:space="preserve">  </v>
      </c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</row>
    <row r="55" spans="1:25" s="57" customFormat="1" ht="20.100000000000001" customHeight="1">
      <c r="A55" s="229"/>
      <c r="B55" s="234" t="s">
        <v>556</v>
      </c>
      <c r="C55" s="235">
        <v>3045</v>
      </c>
      <c r="D55" s="243"/>
      <c r="E55" s="244"/>
      <c r="F55" s="243"/>
      <c r="G55" s="244"/>
      <c r="H55" s="247" t="str">
        <f t="shared" si="1"/>
        <v xml:space="preserve">  </v>
      </c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</row>
    <row r="56" spans="1:25" s="57" customFormat="1" ht="20.100000000000001" customHeight="1">
      <c r="A56" s="229"/>
      <c r="B56" s="427" t="s">
        <v>557</v>
      </c>
      <c r="C56" s="428">
        <v>3046</v>
      </c>
      <c r="D56" s="429">
        <f>D39-D47</f>
        <v>0</v>
      </c>
      <c r="E56" s="429">
        <f t="shared" ref="E56:G56" si="7">E39-E47</f>
        <v>0</v>
      </c>
      <c r="F56" s="429">
        <f t="shared" si="7"/>
        <v>0</v>
      </c>
      <c r="G56" s="429">
        <f t="shared" si="7"/>
        <v>0</v>
      </c>
      <c r="H56" s="431" t="str">
        <f t="shared" si="1"/>
        <v xml:space="preserve">  </v>
      </c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</row>
    <row r="57" spans="1:25" s="57" customFormat="1" ht="20.100000000000001" customHeight="1">
      <c r="A57" s="229"/>
      <c r="B57" s="427" t="s">
        <v>558</v>
      </c>
      <c r="C57" s="428">
        <v>3047</v>
      </c>
      <c r="D57" s="429">
        <f>D47-D39</f>
        <v>0</v>
      </c>
      <c r="E57" s="429">
        <f t="shared" ref="E57:G57" si="8">E47-E39</f>
        <v>0</v>
      </c>
      <c r="F57" s="429">
        <f t="shared" si="8"/>
        <v>0</v>
      </c>
      <c r="G57" s="429">
        <f t="shared" si="8"/>
        <v>0</v>
      </c>
      <c r="H57" s="431" t="str">
        <f t="shared" si="1"/>
        <v xml:space="preserve">  </v>
      </c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</row>
    <row r="58" spans="1:25" s="10" customFormat="1" ht="20.100000000000001" customHeight="1">
      <c r="A58" s="421"/>
      <c r="B58" s="433" t="s">
        <v>713</v>
      </c>
      <c r="C58" s="434">
        <v>3048</v>
      </c>
      <c r="D58" s="435">
        <f>D9+D26+D39</f>
        <v>231309</v>
      </c>
      <c r="E58" s="435">
        <f t="shared" ref="E58:G58" si="9">E9+E26+E39</f>
        <v>248000</v>
      </c>
      <c r="F58" s="435">
        <f t="shared" si="9"/>
        <v>81155</v>
      </c>
      <c r="G58" s="435">
        <f t="shared" si="9"/>
        <v>85853</v>
      </c>
      <c r="H58" s="436">
        <f t="shared" si="1"/>
        <v>1.0578892243238247</v>
      </c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442"/>
      <c r="T58" s="442"/>
      <c r="U58" s="442"/>
      <c r="V58" s="442"/>
      <c r="W58" s="442"/>
      <c r="X58" s="442"/>
      <c r="Y58" s="442"/>
    </row>
    <row r="59" spans="1:25" s="10" customFormat="1" ht="20.100000000000001" customHeight="1">
      <c r="A59" s="421"/>
      <c r="B59" s="433" t="s">
        <v>714</v>
      </c>
      <c r="C59" s="434">
        <v>3049</v>
      </c>
      <c r="D59" s="435">
        <f>D14+D32+D47</f>
        <v>235649</v>
      </c>
      <c r="E59" s="435">
        <f t="shared" ref="E59:G59" si="10">E14+E32+E47</f>
        <v>244400</v>
      </c>
      <c r="F59" s="435">
        <f t="shared" si="10"/>
        <v>84400</v>
      </c>
      <c r="G59" s="435">
        <f t="shared" si="10"/>
        <v>81638</v>
      </c>
      <c r="H59" s="436">
        <f t="shared" si="1"/>
        <v>0.96727488151658769</v>
      </c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  <c r="U59" s="442"/>
      <c r="V59" s="442"/>
      <c r="W59" s="442"/>
      <c r="X59" s="442"/>
      <c r="Y59" s="442"/>
    </row>
    <row r="60" spans="1:25" s="10" customFormat="1" ht="20.100000000000001" customHeight="1">
      <c r="A60" s="421"/>
      <c r="B60" s="422" t="s">
        <v>715</v>
      </c>
      <c r="C60" s="423">
        <v>3050</v>
      </c>
      <c r="D60" s="424"/>
      <c r="E60" s="424">
        <f t="shared" ref="E60" si="11">E58-E59</f>
        <v>3600</v>
      </c>
      <c r="F60" s="424"/>
      <c r="G60" s="424">
        <f>G58-G59</f>
        <v>4215</v>
      </c>
      <c r="H60" s="425" t="str">
        <f t="shared" si="1"/>
        <v xml:space="preserve">  </v>
      </c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</row>
    <row r="61" spans="1:25" s="10" customFormat="1" ht="20.100000000000001" customHeight="1">
      <c r="A61" s="421"/>
      <c r="B61" s="422" t="s">
        <v>746</v>
      </c>
      <c r="C61" s="423">
        <v>3051</v>
      </c>
      <c r="D61" s="494">
        <v>4340</v>
      </c>
      <c r="E61" s="494"/>
      <c r="F61" s="494">
        <f t="shared" ref="F61" si="12">F59-F58</f>
        <v>3245</v>
      </c>
      <c r="G61" s="494"/>
      <c r="H61" s="425">
        <f t="shared" si="1"/>
        <v>0</v>
      </c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  <c r="U61" s="442"/>
      <c r="V61" s="442"/>
      <c r="W61" s="442"/>
      <c r="X61" s="442"/>
      <c r="Y61" s="442"/>
    </row>
    <row r="62" spans="1:25" s="10" customFormat="1" ht="20.100000000000001" customHeight="1">
      <c r="A62" s="421"/>
      <c r="B62" s="422" t="s">
        <v>559</v>
      </c>
      <c r="C62" s="423">
        <v>3052</v>
      </c>
      <c r="D62" s="424">
        <v>21043</v>
      </c>
      <c r="E62" s="437">
        <v>17400</v>
      </c>
      <c r="F62" s="424">
        <v>19045</v>
      </c>
      <c r="G62" s="437">
        <v>16703</v>
      </c>
      <c r="H62" s="425">
        <f t="shared" si="1"/>
        <v>0.87702809136256232</v>
      </c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2"/>
      <c r="V62" s="442"/>
      <c r="W62" s="442"/>
      <c r="X62" s="442"/>
      <c r="Y62" s="442"/>
    </row>
    <row r="63" spans="1:25" s="57" customFormat="1" ht="24" customHeight="1">
      <c r="A63" s="229"/>
      <c r="B63" s="236" t="s">
        <v>560</v>
      </c>
      <c r="C63" s="235">
        <v>3053</v>
      </c>
      <c r="D63" s="243"/>
      <c r="E63" s="244"/>
      <c r="F63" s="243"/>
      <c r="G63" s="244"/>
      <c r="H63" s="247" t="str">
        <f t="shared" si="1"/>
        <v xml:space="preserve">  </v>
      </c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</row>
    <row r="64" spans="1:25" s="57" customFormat="1" ht="24" customHeight="1">
      <c r="A64" s="229"/>
      <c r="B64" s="236" t="s">
        <v>561</v>
      </c>
      <c r="C64" s="235">
        <v>3054</v>
      </c>
      <c r="D64" s="243"/>
      <c r="E64" s="244"/>
      <c r="F64" s="243"/>
      <c r="G64" s="244"/>
      <c r="H64" s="247" t="str">
        <f t="shared" si="1"/>
        <v xml:space="preserve">  </v>
      </c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</row>
    <row r="65" spans="2:25" s="10" customFormat="1" ht="20.100000000000001" customHeight="1">
      <c r="B65" s="438" t="s">
        <v>562</v>
      </c>
      <c r="C65" s="584">
        <v>3055</v>
      </c>
      <c r="D65" s="586">
        <f>D60-D61+D62+D63-D64</f>
        <v>16703</v>
      </c>
      <c r="E65" s="586">
        <f t="shared" ref="E65:G65" si="13">E60-E61+E62+E63-E64</f>
        <v>21000</v>
      </c>
      <c r="F65" s="586">
        <f t="shared" si="13"/>
        <v>15800</v>
      </c>
      <c r="G65" s="586">
        <f t="shared" si="13"/>
        <v>20918</v>
      </c>
      <c r="H65" s="595">
        <f>IFERROR(G65/F65,"  ")</f>
        <v>1.3239240506329113</v>
      </c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42"/>
      <c r="U65" s="442"/>
      <c r="V65" s="442"/>
      <c r="W65" s="442"/>
      <c r="X65" s="442"/>
      <c r="Y65" s="442"/>
    </row>
    <row r="66" spans="2:25" s="10" customFormat="1" ht="13.5" customHeight="1" thickBot="1">
      <c r="B66" s="439" t="s">
        <v>563</v>
      </c>
      <c r="C66" s="585"/>
      <c r="D66" s="586"/>
      <c r="E66" s="586"/>
      <c r="F66" s="586"/>
      <c r="G66" s="586"/>
      <c r="H66" s="596" t="str">
        <f t="shared" si="1"/>
        <v xml:space="preserve">  </v>
      </c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  <c r="X66" s="442"/>
      <c r="Y66" s="442"/>
    </row>
    <row r="67" spans="2:25">
      <c r="B67" s="237"/>
      <c r="H67" s="239" t="str">
        <f t="shared" ref="H67:H73" si="14">IFERROR(G67/F67,"  ")</f>
        <v xml:space="preserve">  </v>
      </c>
    </row>
    <row r="68" spans="2:25">
      <c r="B68" s="196" t="s">
        <v>570</v>
      </c>
      <c r="H68" s="239" t="str">
        <f t="shared" si="14"/>
        <v xml:space="preserve">  </v>
      </c>
      <c r="I68" s="170"/>
    </row>
    <row r="69" spans="2:25">
      <c r="H69" s="239" t="str">
        <f t="shared" si="14"/>
        <v xml:space="preserve">  </v>
      </c>
    </row>
    <row r="70" spans="2:25">
      <c r="H70" s="239" t="str">
        <f t="shared" si="14"/>
        <v xml:space="preserve">  </v>
      </c>
    </row>
    <row r="71" spans="2:25">
      <c r="H71" s="239" t="str">
        <f t="shared" si="14"/>
        <v xml:space="preserve">  </v>
      </c>
    </row>
    <row r="72" spans="2:25">
      <c r="H72" s="239" t="str">
        <f t="shared" si="14"/>
        <v xml:space="preserve">  </v>
      </c>
    </row>
    <row r="73" spans="2:25">
      <c r="H73" s="239" t="str">
        <f t="shared" si="14"/>
        <v xml:space="preserve">  </v>
      </c>
    </row>
    <row r="74" spans="2:25">
      <c r="H74" s="239" t="str">
        <f t="shared" ref="H74:H137" si="15">IFERROR(G74/F74,"  ")</f>
        <v xml:space="preserve">  </v>
      </c>
    </row>
    <row r="75" spans="2:25">
      <c r="H75" s="239" t="str">
        <f t="shared" si="15"/>
        <v xml:space="preserve">  </v>
      </c>
    </row>
    <row r="76" spans="2:25">
      <c r="H76" s="239" t="str">
        <f t="shared" si="15"/>
        <v xml:space="preserve">  </v>
      </c>
    </row>
    <row r="77" spans="2:25">
      <c r="H77" s="239" t="str">
        <f t="shared" si="15"/>
        <v xml:space="preserve">  </v>
      </c>
    </row>
    <row r="78" spans="2:25">
      <c r="H78" s="589" t="str">
        <f t="shared" si="15"/>
        <v xml:space="preserve">  </v>
      </c>
    </row>
    <row r="79" spans="2:25">
      <c r="H79" s="589" t="str">
        <f t="shared" si="15"/>
        <v xml:space="preserve">  </v>
      </c>
    </row>
    <row r="80" spans="2:25">
      <c r="H80" s="239" t="str">
        <f t="shared" si="15"/>
        <v xml:space="preserve">  </v>
      </c>
    </row>
    <row r="81" spans="8:8">
      <c r="H81" s="239" t="str">
        <f t="shared" si="15"/>
        <v xml:space="preserve">  </v>
      </c>
    </row>
    <row r="82" spans="8:8">
      <c r="H82" s="239" t="str">
        <f t="shared" si="15"/>
        <v xml:space="preserve">  </v>
      </c>
    </row>
    <row r="83" spans="8:8">
      <c r="H83" s="239" t="str">
        <f t="shared" si="15"/>
        <v xml:space="preserve">  </v>
      </c>
    </row>
    <row r="84" spans="8:8">
      <c r="H84" s="239" t="str">
        <f t="shared" si="15"/>
        <v xml:space="preserve">  </v>
      </c>
    </row>
    <row r="85" spans="8:8">
      <c r="H85" s="239" t="str">
        <f t="shared" si="15"/>
        <v xml:space="preserve">  </v>
      </c>
    </row>
    <row r="86" spans="8:8">
      <c r="H86" s="239" t="str">
        <f t="shared" si="15"/>
        <v xml:space="preserve">  </v>
      </c>
    </row>
    <row r="87" spans="8:8">
      <c r="H87" s="239" t="str">
        <f t="shared" si="15"/>
        <v xml:space="preserve">  </v>
      </c>
    </row>
    <row r="88" spans="8:8">
      <c r="H88" s="239" t="str">
        <f t="shared" si="15"/>
        <v xml:space="preserve">  </v>
      </c>
    </row>
    <row r="89" spans="8:8">
      <c r="H89" s="239" t="str">
        <f t="shared" si="15"/>
        <v xml:space="preserve">  </v>
      </c>
    </row>
    <row r="90" spans="8:8">
      <c r="H90" s="239" t="str">
        <f t="shared" si="15"/>
        <v xml:space="preserve">  </v>
      </c>
    </row>
    <row r="91" spans="8:8">
      <c r="H91" s="239" t="str">
        <f t="shared" si="15"/>
        <v xml:space="preserve">  </v>
      </c>
    </row>
    <row r="92" spans="8:8">
      <c r="H92" s="239" t="str">
        <f t="shared" si="15"/>
        <v xml:space="preserve">  </v>
      </c>
    </row>
    <row r="93" spans="8:8">
      <c r="H93" s="589" t="str">
        <f t="shared" si="15"/>
        <v xml:space="preserve">  </v>
      </c>
    </row>
    <row r="94" spans="8:8">
      <c r="H94" s="589" t="str">
        <f t="shared" si="15"/>
        <v xml:space="preserve">  </v>
      </c>
    </row>
    <row r="95" spans="8:8">
      <c r="H95" s="589" t="str">
        <f t="shared" si="15"/>
        <v xml:space="preserve">  </v>
      </c>
    </row>
    <row r="96" spans="8:8">
      <c r="H96" s="589" t="str">
        <f t="shared" si="15"/>
        <v xml:space="preserve">  </v>
      </c>
    </row>
    <row r="97" spans="8:8">
      <c r="H97" s="239" t="str">
        <f t="shared" si="15"/>
        <v xml:space="preserve">  </v>
      </c>
    </row>
    <row r="98" spans="8:8">
      <c r="H98" s="239" t="str">
        <f t="shared" si="15"/>
        <v xml:space="preserve">  </v>
      </c>
    </row>
    <row r="99" spans="8:8">
      <c r="H99" s="239" t="str">
        <f t="shared" si="15"/>
        <v xml:space="preserve">  </v>
      </c>
    </row>
    <row r="100" spans="8:8">
      <c r="H100" s="589" t="str">
        <f t="shared" si="15"/>
        <v xml:space="preserve">  </v>
      </c>
    </row>
    <row r="101" spans="8:8">
      <c r="H101" s="589" t="str">
        <f t="shared" si="15"/>
        <v xml:space="preserve">  </v>
      </c>
    </row>
    <row r="102" spans="8:8">
      <c r="H102" s="239" t="str">
        <f t="shared" si="15"/>
        <v xml:space="preserve">  </v>
      </c>
    </row>
    <row r="103" spans="8:8">
      <c r="H103" s="239" t="str">
        <f t="shared" si="15"/>
        <v xml:space="preserve">  </v>
      </c>
    </row>
    <row r="104" spans="8:8">
      <c r="H104" s="239" t="str">
        <f t="shared" si="15"/>
        <v xml:space="preserve">  </v>
      </c>
    </row>
    <row r="105" spans="8:8">
      <c r="H105" s="239" t="str">
        <f t="shared" si="15"/>
        <v xml:space="preserve">  </v>
      </c>
    </row>
    <row r="106" spans="8:8">
      <c r="H106" s="239" t="str">
        <f t="shared" si="15"/>
        <v xml:space="preserve">  </v>
      </c>
    </row>
    <row r="107" spans="8:8">
      <c r="H107" s="239" t="str">
        <f t="shared" si="15"/>
        <v xml:space="preserve">  </v>
      </c>
    </row>
    <row r="108" spans="8:8">
      <c r="H108" s="239" t="str">
        <f t="shared" si="15"/>
        <v xml:space="preserve">  </v>
      </c>
    </row>
    <row r="109" spans="8:8">
      <c r="H109" s="239" t="str">
        <f t="shared" si="15"/>
        <v xml:space="preserve">  </v>
      </c>
    </row>
    <row r="110" spans="8:8">
      <c r="H110" s="239" t="str">
        <f t="shared" si="15"/>
        <v xml:space="preserve">  </v>
      </c>
    </row>
    <row r="111" spans="8:8">
      <c r="H111" s="239" t="str">
        <f t="shared" si="15"/>
        <v xml:space="preserve">  </v>
      </c>
    </row>
    <row r="112" spans="8:8">
      <c r="H112" s="589" t="str">
        <f t="shared" si="15"/>
        <v xml:space="preserve">  </v>
      </c>
    </row>
    <row r="113" spans="8:8">
      <c r="H113" s="589" t="str">
        <f t="shared" si="15"/>
        <v xml:space="preserve">  </v>
      </c>
    </row>
    <row r="114" spans="8:8">
      <c r="H114" s="239" t="str">
        <f t="shared" si="15"/>
        <v xml:space="preserve">  </v>
      </c>
    </row>
    <row r="115" spans="8:8">
      <c r="H115" s="589" t="str">
        <f t="shared" si="15"/>
        <v xml:space="preserve">  </v>
      </c>
    </row>
    <row r="116" spans="8:8">
      <c r="H116" s="589" t="str">
        <f t="shared" si="15"/>
        <v xml:space="preserve">  </v>
      </c>
    </row>
    <row r="117" spans="8:8">
      <c r="H117" s="239" t="str">
        <f t="shared" si="15"/>
        <v xml:space="preserve">  </v>
      </c>
    </row>
    <row r="118" spans="8:8">
      <c r="H118" s="239" t="str">
        <f t="shared" si="15"/>
        <v xml:space="preserve">  </v>
      </c>
    </row>
    <row r="119" spans="8:8">
      <c r="H119" s="239" t="str">
        <f t="shared" si="15"/>
        <v xml:space="preserve">  </v>
      </c>
    </row>
    <row r="120" spans="8:8">
      <c r="H120" s="239" t="str">
        <f t="shared" si="15"/>
        <v xml:space="preserve">  </v>
      </c>
    </row>
    <row r="121" spans="8:8">
      <c r="H121" s="239" t="str">
        <f t="shared" si="15"/>
        <v xml:space="preserve">  </v>
      </c>
    </row>
    <row r="122" spans="8:8">
      <c r="H122" s="239" t="str">
        <f t="shared" si="15"/>
        <v xml:space="preserve">  </v>
      </c>
    </row>
    <row r="123" spans="8:8">
      <c r="H123" s="239" t="str">
        <f t="shared" si="15"/>
        <v xml:space="preserve">  </v>
      </c>
    </row>
    <row r="124" spans="8:8">
      <c r="H124" s="239" t="str">
        <f t="shared" si="15"/>
        <v xml:space="preserve">  </v>
      </c>
    </row>
    <row r="125" spans="8:8">
      <c r="H125" s="589" t="str">
        <f t="shared" si="15"/>
        <v xml:space="preserve">  </v>
      </c>
    </row>
    <row r="126" spans="8:8">
      <c r="H126" s="589" t="str">
        <f t="shared" si="15"/>
        <v xml:space="preserve">  </v>
      </c>
    </row>
    <row r="127" spans="8:8">
      <c r="H127" s="239" t="str">
        <f t="shared" si="15"/>
        <v xml:space="preserve">  </v>
      </c>
    </row>
    <row r="128" spans="8:8">
      <c r="H128" s="239" t="str">
        <f t="shared" si="15"/>
        <v xml:space="preserve">  </v>
      </c>
    </row>
    <row r="129" spans="8:8">
      <c r="H129" s="239" t="str">
        <f t="shared" si="15"/>
        <v xml:space="preserve">  </v>
      </c>
    </row>
    <row r="130" spans="8:8">
      <c r="H130" s="239" t="str">
        <f t="shared" si="15"/>
        <v xml:space="preserve">  </v>
      </c>
    </row>
    <row r="131" spans="8:8">
      <c r="H131" s="239" t="str">
        <f t="shared" si="15"/>
        <v xml:space="preserve">  </v>
      </c>
    </row>
    <row r="132" spans="8:8">
      <c r="H132" s="239" t="str">
        <f t="shared" si="15"/>
        <v xml:space="preserve">  </v>
      </c>
    </row>
    <row r="133" spans="8:8">
      <c r="H133" s="590" t="str">
        <f t="shared" si="15"/>
        <v xml:space="preserve">  </v>
      </c>
    </row>
    <row r="134" spans="8:8">
      <c r="H134" s="590" t="str">
        <f t="shared" si="15"/>
        <v xml:space="preserve">  </v>
      </c>
    </row>
    <row r="135" spans="8:8">
      <c r="H135" s="239" t="str">
        <f t="shared" si="15"/>
        <v xml:space="preserve">  </v>
      </c>
    </row>
    <row r="136" spans="8:8">
      <c r="H136" s="239" t="str">
        <f t="shared" si="15"/>
        <v xml:space="preserve">  </v>
      </c>
    </row>
    <row r="137" spans="8:8">
      <c r="H137" s="239" t="str">
        <f t="shared" si="15"/>
        <v xml:space="preserve">  </v>
      </c>
    </row>
    <row r="138" spans="8:8">
      <c r="H138" s="239" t="str">
        <f t="shared" ref="H138:H144" si="16">IFERROR(G138/F138,"  ")</f>
        <v xml:space="preserve">  </v>
      </c>
    </row>
    <row r="139" spans="8:8">
      <c r="H139" s="239" t="str">
        <f t="shared" si="16"/>
        <v xml:space="preserve">  </v>
      </c>
    </row>
    <row r="140" spans="8:8">
      <c r="H140" s="589" t="str">
        <f t="shared" si="16"/>
        <v xml:space="preserve">  </v>
      </c>
    </row>
    <row r="141" spans="8:8">
      <c r="H141" s="589" t="str">
        <f t="shared" si="16"/>
        <v xml:space="preserve">  </v>
      </c>
    </row>
    <row r="142" spans="8:8">
      <c r="H142" s="589" t="str">
        <f t="shared" si="16"/>
        <v xml:space="preserve">  </v>
      </c>
    </row>
    <row r="143" spans="8:8">
      <c r="H143" s="589" t="str">
        <f t="shared" si="16"/>
        <v xml:space="preserve">  </v>
      </c>
    </row>
    <row r="144" spans="8:8">
      <c r="H144" s="239" t="str">
        <f t="shared" si="16"/>
        <v xml:space="preserve">  </v>
      </c>
    </row>
    <row r="145" spans="8:8">
      <c r="H145" s="198"/>
    </row>
    <row r="146" spans="8:8">
      <c r="H146" s="198"/>
    </row>
    <row r="147" spans="8:8">
      <c r="H147" s="198"/>
    </row>
    <row r="148" spans="8:8">
      <c r="H148" s="198"/>
    </row>
    <row r="149" spans="8:8">
      <c r="H149" s="198"/>
    </row>
    <row r="150" spans="8:8">
      <c r="H150" s="198"/>
    </row>
    <row r="151" spans="8:8">
      <c r="H151" s="198"/>
    </row>
    <row r="152" spans="8:8">
      <c r="H152" s="198"/>
    </row>
    <row r="153" spans="8:8">
      <c r="H153" s="198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X97"/>
  <sheetViews>
    <sheetView showGridLines="0" zoomScale="75" zoomScaleNormal="75" workbookViewId="0">
      <selection activeCell="L26" sqref="L26:M26"/>
    </sheetView>
  </sheetViews>
  <sheetFormatPr defaultColWidth="9.140625" defaultRowHeight="15.7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6.2851562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>
      <c r="H1" s="183" t="s">
        <v>210</v>
      </c>
    </row>
    <row r="2" spans="2:24" ht="20.25">
      <c r="B2" s="599" t="s">
        <v>37</v>
      </c>
      <c r="C2" s="599"/>
      <c r="D2" s="599"/>
      <c r="E2" s="599"/>
      <c r="F2" s="599"/>
      <c r="G2" s="599"/>
      <c r="H2" s="599"/>
      <c r="I2" s="1"/>
    </row>
    <row r="3" spans="2:24" ht="19.5" thickBot="1">
      <c r="C3" s="1"/>
      <c r="D3" s="30"/>
      <c r="E3" s="1"/>
      <c r="F3" s="1"/>
      <c r="G3" s="1"/>
      <c r="H3" s="70" t="s">
        <v>3</v>
      </c>
      <c r="I3" s="1"/>
    </row>
    <row r="4" spans="2:24" ht="36.75" customHeight="1">
      <c r="B4" s="600" t="s">
        <v>4</v>
      </c>
      <c r="C4" s="602" t="s">
        <v>6</v>
      </c>
      <c r="D4" s="604" t="s">
        <v>747</v>
      </c>
      <c r="E4" s="606" t="s">
        <v>748</v>
      </c>
      <c r="F4" s="608" t="s">
        <v>739</v>
      </c>
      <c r="G4" s="609"/>
      <c r="H4" s="610" t="s">
        <v>749</v>
      </c>
      <c r="I4" s="612"/>
      <c r="J4" s="613"/>
      <c r="K4" s="612"/>
      <c r="L4" s="613"/>
      <c r="M4" s="612"/>
      <c r="N4" s="613"/>
      <c r="O4" s="612"/>
      <c r="P4" s="613"/>
      <c r="Q4" s="612"/>
      <c r="R4" s="613"/>
      <c r="S4" s="613"/>
      <c r="T4" s="613"/>
      <c r="U4" s="3"/>
      <c r="V4" s="3"/>
      <c r="W4" s="3"/>
      <c r="X4" s="3"/>
    </row>
    <row r="5" spans="2:24" ht="30.75" customHeight="1" thickBot="1">
      <c r="B5" s="601"/>
      <c r="C5" s="603"/>
      <c r="D5" s="605"/>
      <c r="E5" s="607"/>
      <c r="F5" s="328" t="s">
        <v>0</v>
      </c>
      <c r="G5" s="251" t="s">
        <v>46</v>
      </c>
      <c r="H5" s="611"/>
      <c r="I5" s="612"/>
      <c r="J5" s="612"/>
      <c r="K5" s="612"/>
      <c r="L5" s="612"/>
      <c r="M5" s="612"/>
      <c r="N5" s="612"/>
      <c r="O5" s="612"/>
      <c r="P5" s="613"/>
      <c r="Q5" s="612"/>
      <c r="R5" s="613"/>
      <c r="S5" s="613"/>
      <c r="T5" s="613"/>
      <c r="U5" s="3"/>
      <c r="V5" s="3"/>
      <c r="W5" s="3"/>
      <c r="X5" s="3"/>
    </row>
    <row r="6" spans="2:24" s="35" customFormat="1" ht="35.25" customHeight="1">
      <c r="B6" s="154" t="s">
        <v>53</v>
      </c>
      <c r="C6" s="71" t="s">
        <v>81</v>
      </c>
      <c r="D6" s="90">
        <v>48873526</v>
      </c>
      <c r="E6" s="329">
        <v>57250567</v>
      </c>
      <c r="F6" s="325">
        <v>13792992</v>
      </c>
      <c r="G6" s="329">
        <v>13564150.85</v>
      </c>
      <c r="H6" s="334">
        <f t="shared" ref="H6:H37" si="0">IFERROR(G6/F6,"  ")</f>
        <v>0.98340888256877113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>
      <c r="B7" s="151" t="s">
        <v>54</v>
      </c>
      <c r="C7" s="40" t="s">
        <v>119</v>
      </c>
      <c r="D7" s="89">
        <v>67467773</v>
      </c>
      <c r="E7" s="330">
        <v>77294822</v>
      </c>
      <c r="F7" s="326">
        <v>19002485</v>
      </c>
      <c r="G7" s="330">
        <v>18697138.010000002</v>
      </c>
      <c r="H7" s="335">
        <f t="shared" si="0"/>
        <v>0.98393120741839823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>
      <c r="B8" s="151" t="s">
        <v>55</v>
      </c>
      <c r="C8" s="40" t="s">
        <v>120</v>
      </c>
      <c r="D8" s="89">
        <v>77689140</v>
      </c>
      <c r="E8" s="330">
        <v>89004988</v>
      </c>
      <c r="F8" s="326">
        <v>21881361</v>
      </c>
      <c r="G8" s="330">
        <v>21529754.420000002</v>
      </c>
      <c r="H8" s="335">
        <f t="shared" si="0"/>
        <v>0.98393122895783314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>
      <c r="B9" s="151" t="s">
        <v>56</v>
      </c>
      <c r="C9" s="40" t="s">
        <v>565</v>
      </c>
      <c r="D9" s="89">
        <f>D10+D11</f>
        <v>46</v>
      </c>
      <c r="E9" s="89">
        <f t="shared" ref="E9:G9" si="1">E10+E11</f>
        <v>47</v>
      </c>
      <c r="F9" s="89">
        <f t="shared" si="1"/>
        <v>46</v>
      </c>
      <c r="G9" s="89">
        <f t="shared" si="1"/>
        <v>47</v>
      </c>
      <c r="H9" s="335">
        <f t="shared" si="0"/>
        <v>1.0217391304347827</v>
      </c>
      <c r="I9" s="36"/>
      <c r="J9" s="493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>
      <c r="B10" s="151" t="s">
        <v>124</v>
      </c>
      <c r="C10" s="152" t="s">
        <v>121</v>
      </c>
      <c r="D10" s="89">
        <v>42</v>
      </c>
      <c r="E10" s="330">
        <v>42</v>
      </c>
      <c r="F10" s="326">
        <v>42</v>
      </c>
      <c r="G10" s="330">
        <v>43</v>
      </c>
      <c r="H10" s="335">
        <f t="shared" si="0"/>
        <v>1.0238095238095237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>
      <c r="B11" s="151" t="s">
        <v>123</v>
      </c>
      <c r="C11" s="152" t="s">
        <v>122</v>
      </c>
      <c r="D11" s="89">
        <v>4</v>
      </c>
      <c r="E11" s="330">
        <v>5</v>
      </c>
      <c r="F11" s="326">
        <v>4</v>
      </c>
      <c r="G11" s="330">
        <v>4</v>
      </c>
      <c r="H11" s="335">
        <f t="shared" si="0"/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>
      <c r="B12" s="151" t="s">
        <v>97</v>
      </c>
      <c r="C12" s="153" t="s">
        <v>7</v>
      </c>
      <c r="D12" s="89"/>
      <c r="E12" s="330"/>
      <c r="F12" s="326"/>
      <c r="G12" s="330"/>
      <c r="H12" s="335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>
      <c r="B13" s="151" t="s">
        <v>98</v>
      </c>
      <c r="C13" s="153" t="s">
        <v>71</v>
      </c>
      <c r="D13" s="324"/>
      <c r="E13" s="331"/>
      <c r="F13" s="326"/>
      <c r="G13" s="330"/>
      <c r="H13" s="335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>
      <c r="B14" s="151" t="s">
        <v>99</v>
      </c>
      <c r="C14" s="153" t="s">
        <v>8</v>
      </c>
      <c r="D14" s="324"/>
      <c r="E14" s="331"/>
      <c r="F14" s="326"/>
      <c r="G14" s="330"/>
      <c r="H14" s="335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>
      <c r="B15" s="151" t="s">
        <v>100</v>
      </c>
      <c r="C15" s="153" t="s">
        <v>72</v>
      </c>
      <c r="D15" s="324"/>
      <c r="E15" s="331"/>
      <c r="F15" s="326"/>
      <c r="G15" s="330"/>
      <c r="H15" s="335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>
      <c r="B16" s="151" t="s">
        <v>101</v>
      </c>
      <c r="C16" s="40" t="s">
        <v>9</v>
      </c>
      <c r="D16" s="324">
        <v>4321210</v>
      </c>
      <c r="E16" s="331">
        <v>6030000</v>
      </c>
      <c r="F16" s="326">
        <v>1743000</v>
      </c>
      <c r="G16" s="330">
        <v>1358426.01</v>
      </c>
      <c r="H16" s="335">
        <f t="shared" si="0"/>
        <v>0.77936087779690189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>
      <c r="B17" s="151" t="s">
        <v>102</v>
      </c>
      <c r="C17" s="40" t="s">
        <v>73</v>
      </c>
      <c r="D17" s="322">
        <v>5</v>
      </c>
      <c r="E17" s="332">
        <v>5</v>
      </c>
      <c r="F17" s="326">
        <v>6</v>
      </c>
      <c r="G17" s="330">
        <v>4</v>
      </c>
      <c r="H17" s="335">
        <f t="shared" si="0"/>
        <v>0.66666666666666663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>
      <c r="B18" s="151" t="s">
        <v>103</v>
      </c>
      <c r="C18" s="40" t="s">
        <v>10</v>
      </c>
      <c r="D18" s="322">
        <v>1889598</v>
      </c>
      <c r="E18" s="332"/>
      <c r="F18" s="326"/>
      <c r="G18" s="330"/>
      <c r="H18" s="335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>
      <c r="B19" s="151" t="s">
        <v>104</v>
      </c>
      <c r="C19" s="153" t="s">
        <v>74</v>
      </c>
      <c r="D19" s="322">
        <v>6</v>
      </c>
      <c r="E19" s="332"/>
      <c r="F19" s="326"/>
      <c r="G19" s="330"/>
      <c r="H19" s="335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>
      <c r="B20" s="151" t="s">
        <v>105</v>
      </c>
      <c r="C20" s="40" t="s">
        <v>83</v>
      </c>
      <c r="D20" s="322"/>
      <c r="E20" s="332"/>
      <c r="F20" s="326"/>
      <c r="G20" s="330"/>
      <c r="H20" s="335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>
      <c r="B21" s="151" t="s">
        <v>63</v>
      </c>
      <c r="C21" s="40" t="s">
        <v>82</v>
      </c>
      <c r="D21" s="322"/>
      <c r="E21" s="332"/>
      <c r="F21" s="326"/>
      <c r="G21" s="330"/>
      <c r="H21" s="335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>
      <c r="B22" s="151" t="s">
        <v>106</v>
      </c>
      <c r="C22" s="40" t="s">
        <v>75</v>
      </c>
      <c r="D22" s="322"/>
      <c r="E22" s="497"/>
      <c r="F22" s="497"/>
      <c r="G22" s="330"/>
      <c r="H22" s="335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>
      <c r="B23" s="151" t="s">
        <v>107</v>
      </c>
      <c r="C23" s="40" t="s">
        <v>76</v>
      </c>
      <c r="D23" s="322"/>
      <c r="E23" s="497"/>
      <c r="F23" s="497"/>
      <c r="G23" s="330"/>
      <c r="H23" s="335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>
      <c r="B24" s="151" t="s">
        <v>108</v>
      </c>
      <c r="C24" s="40" t="s">
        <v>77</v>
      </c>
      <c r="D24" s="322">
        <v>240741</v>
      </c>
      <c r="E24" s="332">
        <v>241000</v>
      </c>
      <c r="F24" s="326">
        <v>60250</v>
      </c>
      <c r="G24" s="330">
        <v>40123.42</v>
      </c>
      <c r="H24" s="335">
        <f t="shared" si="0"/>
        <v>0.66594887966804972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>
      <c r="B25" s="151" t="s">
        <v>109</v>
      </c>
      <c r="C25" s="40" t="s">
        <v>78</v>
      </c>
      <c r="D25" s="322">
        <v>3</v>
      </c>
      <c r="E25" s="332">
        <v>3</v>
      </c>
      <c r="F25" s="326">
        <v>3</v>
      </c>
      <c r="G25" s="330">
        <v>3</v>
      </c>
      <c r="H25" s="335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>
      <c r="B26" s="151" t="s">
        <v>110</v>
      </c>
      <c r="C26" s="40" t="s">
        <v>11</v>
      </c>
      <c r="D26" s="322">
        <v>1417676</v>
      </c>
      <c r="E26" s="332">
        <v>2000000</v>
      </c>
      <c r="F26" s="326">
        <v>500000</v>
      </c>
      <c r="G26" s="330">
        <v>338287</v>
      </c>
      <c r="H26" s="335">
        <f t="shared" si="0"/>
        <v>0.67657400000000001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>
      <c r="B27" s="151" t="s">
        <v>111</v>
      </c>
      <c r="C27" s="40" t="s">
        <v>79</v>
      </c>
      <c r="D27" s="322">
        <v>53344</v>
      </c>
      <c r="E27" s="332">
        <v>60000</v>
      </c>
      <c r="F27" s="326">
        <v>15000</v>
      </c>
      <c r="G27" s="330"/>
      <c r="H27" s="3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>
      <c r="B28" s="151" t="s">
        <v>112</v>
      </c>
      <c r="C28" s="153" t="s">
        <v>80</v>
      </c>
      <c r="D28" s="322"/>
      <c r="E28" s="332"/>
      <c r="F28" s="326"/>
      <c r="G28" s="330"/>
      <c r="H28" s="335" t="str">
        <f t="shared" si="0"/>
        <v xml:space="preserve">  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>
      <c r="B29" s="151" t="s">
        <v>113</v>
      </c>
      <c r="C29" s="40" t="s">
        <v>12</v>
      </c>
      <c r="D29" s="322">
        <v>75110</v>
      </c>
      <c r="E29" s="332">
        <v>100000</v>
      </c>
      <c r="F29" s="326"/>
      <c r="G29" s="330"/>
      <c r="H29" s="335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>
      <c r="B30" s="151" t="s">
        <v>114</v>
      </c>
      <c r="C30" s="40" t="s">
        <v>47</v>
      </c>
      <c r="D30" s="322">
        <v>2</v>
      </c>
      <c r="E30" s="332">
        <v>1</v>
      </c>
      <c r="F30" s="326"/>
      <c r="G30" s="330"/>
      <c r="H30" s="335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>
      <c r="B31" s="151" t="s">
        <v>64</v>
      </c>
      <c r="C31" s="40" t="s">
        <v>13</v>
      </c>
      <c r="D31" s="322">
        <v>623938</v>
      </c>
      <c r="E31" s="332">
        <v>460000</v>
      </c>
      <c r="F31" s="326"/>
      <c r="G31" s="330"/>
      <c r="H31" s="335" t="str">
        <f t="shared" si="0"/>
        <v xml:space="preserve">  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>
      <c r="B32" s="151" t="s">
        <v>115</v>
      </c>
      <c r="C32" s="40" t="s">
        <v>47</v>
      </c>
      <c r="D32" s="322">
        <v>3</v>
      </c>
      <c r="E32" s="332">
        <v>4</v>
      </c>
      <c r="F32" s="326"/>
      <c r="G32" s="330"/>
      <c r="H32" s="335" t="str">
        <f t="shared" si="0"/>
        <v xml:space="preserve">  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>
      <c r="B33" s="151" t="s">
        <v>116</v>
      </c>
      <c r="C33" s="40" t="s">
        <v>14</v>
      </c>
      <c r="D33" s="322"/>
      <c r="E33" s="332"/>
      <c r="F33" s="326"/>
      <c r="G33" s="330"/>
      <c r="H33" s="335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>
      <c r="B34" s="151" t="s">
        <v>117</v>
      </c>
      <c r="C34" s="40" t="s">
        <v>15</v>
      </c>
      <c r="D34" s="322">
        <v>522217</v>
      </c>
      <c r="E34" s="332">
        <v>530000</v>
      </c>
      <c r="F34" s="326"/>
      <c r="G34" s="330"/>
      <c r="H34" s="335" t="str">
        <f t="shared" si="0"/>
        <v xml:space="preserve">  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>
      <c r="B35" s="151" t="s">
        <v>118</v>
      </c>
      <c r="C35" s="40" t="s">
        <v>16</v>
      </c>
      <c r="D35" s="322"/>
      <c r="E35" s="332"/>
      <c r="F35" s="326"/>
      <c r="G35" s="330"/>
      <c r="H35" s="335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>
      <c r="B36" s="151" t="s">
        <v>65</v>
      </c>
      <c r="C36" s="40" t="s">
        <v>17</v>
      </c>
      <c r="D36" s="322">
        <v>88192</v>
      </c>
      <c r="E36" s="332">
        <v>120000</v>
      </c>
      <c r="F36" s="326"/>
      <c r="G36" s="330"/>
      <c r="H36" s="335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>
      <c r="B37" s="149" t="s">
        <v>267</v>
      </c>
      <c r="C37" s="150" t="s">
        <v>266</v>
      </c>
      <c r="D37" s="323"/>
      <c r="E37" s="333"/>
      <c r="F37" s="327"/>
      <c r="G37" s="337"/>
      <c r="H37" s="336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>
      <c r="B39" s="38"/>
      <c r="C39" s="13" t="s">
        <v>570</v>
      </c>
      <c r="D39" s="250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>
      <c r="B40" s="38"/>
      <c r="C40" s="129" t="s">
        <v>566</v>
      </c>
      <c r="D40" s="250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>
      <c r="B41" s="38"/>
      <c r="C41" s="614" t="s">
        <v>676</v>
      </c>
      <c r="D41" s="614"/>
      <c r="E41" s="614"/>
      <c r="F41" s="614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>
      <c r="B42" s="109"/>
      <c r="C42" s="5"/>
      <c r="D42" s="31"/>
      <c r="E42" s="5"/>
      <c r="F42" s="109"/>
      <c r="G42" s="457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>
      <c r="B43" s="615"/>
      <c r="C43" s="615"/>
      <c r="D43" s="13"/>
      <c r="E43" s="616"/>
      <c r="F43" s="616"/>
      <c r="G43" s="616"/>
      <c r="H43" s="616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>
      <c r="B45" s="109"/>
      <c r="C45" s="5"/>
      <c r="D45" s="31"/>
      <c r="E45" s="513">
        <f>E8+E16+E24+E26+E27+E29+E31+E34+E36</f>
        <v>98545988</v>
      </c>
      <c r="F45" s="513">
        <f>F8+F16+F24+F26+F27+F29+F31+F34+F36</f>
        <v>24199611</v>
      </c>
      <c r="G45" s="513">
        <f>G8+G16+G24+G26+G27+G29+G31+G34+G36</f>
        <v>23266590.850000005</v>
      </c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X30"/>
  <sheetViews>
    <sheetView showGridLines="0" zoomScale="75" zoomScaleNormal="75" zoomScaleSheetLayoutView="86" workbookViewId="0">
      <selection activeCell="M16" sqref="M16"/>
    </sheetView>
  </sheetViews>
  <sheetFormatPr defaultColWidth="9.140625" defaultRowHeight="15.75"/>
  <cols>
    <col min="1" max="1" width="9.140625" style="2"/>
    <col min="2" max="2" width="50.7109375" style="2" customWidth="1"/>
    <col min="3" max="4" width="12.7109375" style="2" customWidth="1"/>
    <col min="5" max="5" width="15.42578125" style="2" customWidth="1"/>
    <col min="6" max="7" width="12.7109375" style="2" customWidth="1"/>
    <col min="8" max="8" width="15.42578125" style="2" customWidth="1"/>
    <col min="9" max="10" width="12.7109375" style="2" customWidth="1"/>
    <col min="11" max="11" width="15.42578125" style="2" customWidth="1"/>
    <col min="12" max="12" width="35" style="3" customWidth="1"/>
    <col min="13" max="13" width="14.7109375" style="3" customWidth="1"/>
    <col min="14" max="14" width="15.85546875" style="3" customWidth="1"/>
    <col min="15" max="15" width="12.28515625" style="2" customWidth="1"/>
    <col min="16" max="16" width="13.42578125" style="2" customWidth="1"/>
    <col min="17" max="17" width="11.28515625" style="2" customWidth="1"/>
    <col min="18" max="18" width="12.42578125" style="2" customWidth="1"/>
    <col min="19" max="19" width="14.42578125" style="2" customWidth="1"/>
    <col min="20" max="20" width="15.140625" style="2" customWidth="1"/>
    <col min="21" max="21" width="11.28515625" style="2" customWidth="1"/>
    <col min="22" max="22" width="13.140625" style="2" customWidth="1"/>
    <col min="23" max="23" width="13" style="2" customWidth="1"/>
    <col min="24" max="24" width="14.140625" style="2" customWidth="1"/>
    <col min="25" max="25" width="26.5703125" style="2" customWidth="1"/>
    <col min="26" max="16384" width="9.140625" style="2"/>
  </cols>
  <sheetData>
    <row r="2" spans="1:23" ht="18.75">
      <c r="K2" s="183" t="s">
        <v>209</v>
      </c>
    </row>
    <row r="4" spans="1:23" ht="18.75">
      <c r="A4" s="643" t="s">
        <v>38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28"/>
      <c r="M4" s="28"/>
      <c r="N4" s="28"/>
    </row>
    <row r="5" spans="1:23" ht="16.5" customHeight="1" thickBot="1"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11"/>
    </row>
    <row r="6" spans="1:23" ht="25.5" customHeight="1">
      <c r="A6" s="641" t="s">
        <v>4</v>
      </c>
      <c r="B6" s="641" t="s">
        <v>125</v>
      </c>
      <c r="C6" s="644" t="s">
        <v>263</v>
      </c>
      <c r="D6" s="645"/>
      <c r="E6" s="646"/>
      <c r="F6" s="644" t="s">
        <v>264</v>
      </c>
      <c r="G6" s="645"/>
      <c r="H6" s="646"/>
      <c r="I6" s="645" t="s">
        <v>213</v>
      </c>
      <c r="J6" s="645"/>
      <c r="K6" s="646"/>
      <c r="L6" s="27"/>
      <c r="M6" s="27"/>
      <c r="N6" s="612"/>
      <c r="O6" s="613"/>
      <c r="P6" s="612"/>
      <c r="Q6" s="613"/>
      <c r="R6" s="612"/>
      <c r="S6" s="613"/>
      <c r="T6" s="612"/>
      <c r="U6" s="613"/>
      <c r="V6" s="613"/>
      <c r="W6" s="613"/>
    </row>
    <row r="7" spans="1:23" ht="36.75" customHeight="1" thickBot="1">
      <c r="A7" s="642"/>
      <c r="B7" s="642"/>
      <c r="C7" s="647"/>
      <c r="D7" s="648"/>
      <c r="E7" s="649"/>
      <c r="F7" s="647"/>
      <c r="G7" s="648"/>
      <c r="H7" s="649"/>
      <c r="I7" s="648"/>
      <c r="J7" s="648"/>
      <c r="K7" s="649"/>
      <c r="L7" s="26"/>
      <c r="M7" s="27"/>
      <c r="N7" s="612"/>
      <c r="O7" s="612"/>
      <c r="P7" s="612"/>
      <c r="Q7" s="612"/>
      <c r="R7" s="612"/>
      <c r="S7" s="613"/>
      <c r="T7" s="612"/>
      <c r="U7" s="613"/>
      <c r="V7" s="613"/>
      <c r="W7" s="613"/>
    </row>
    <row r="8" spans="1:23" s="35" customFormat="1" ht="36.75" customHeight="1">
      <c r="A8" s="163"/>
      <c r="B8" s="257" t="s">
        <v>750</v>
      </c>
      <c r="C8" s="638">
        <v>42</v>
      </c>
      <c r="D8" s="639"/>
      <c r="E8" s="640"/>
      <c r="F8" s="638">
        <v>4</v>
      </c>
      <c r="G8" s="639"/>
      <c r="H8" s="640"/>
      <c r="I8" s="638">
        <v>5</v>
      </c>
      <c r="J8" s="639"/>
      <c r="K8" s="640"/>
      <c r="L8" s="43"/>
      <c r="M8" s="43"/>
      <c r="N8" s="44"/>
      <c r="O8" s="44"/>
      <c r="P8" s="44"/>
      <c r="Q8" s="44"/>
      <c r="R8" s="44"/>
      <c r="S8" s="38"/>
      <c r="T8" s="44"/>
      <c r="U8" s="38"/>
      <c r="V8" s="38"/>
      <c r="W8" s="38"/>
    </row>
    <row r="9" spans="1:23" s="35" customFormat="1" ht="24.95" customHeight="1">
      <c r="A9" s="164"/>
      <c r="B9" s="258" t="s">
        <v>18</v>
      </c>
      <c r="C9" s="622"/>
      <c r="D9" s="623"/>
      <c r="E9" s="624"/>
      <c r="F9" s="625"/>
      <c r="G9" s="623"/>
      <c r="H9" s="624"/>
      <c r="I9" s="625"/>
      <c r="J9" s="623"/>
      <c r="K9" s="62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s="35" customFormat="1" ht="24.95" customHeight="1">
      <c r="A10" s="164" t="s">
        <v>53</v>
      </c>
      <c r="B10" s="259" t="s">
        <v>752</v>
      </c>
      <c r="C10" s="626"/>
      <c r="D10" s="627"/>
      <c r="E10" s="628"/>
      <c r="F10" s="625"/>
      <c r="G10" s="623"/>
      <c r="H10" s="624"/>
      <c r="I10" s="625"/>
      <c r="J10" s="623"/>
      <c r="K10" s="624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s="35" customFormat="1" ht="24.95" customHeight="1">
      <c r="A11" s="164" t="s">
        <v>54</v>
      </c>
      <c r="B11" s="261" t="s">
        <v>753</v>
      </c>
      <c r="C11" s="626"/>
      <c r="D11" s="627"/>
      <c r="E11" s="628"/>
      <c r="F11" s="626"/>
      <c r="G11" s="627"/>
      <c r="H11" s="628"/>
      <c r="I11" s="626">
        <v>1</v>
      </c>
      <c r="J11" s="627"/>
      <c r="K11" s="628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s="35" customFormat="1" ht="24.95" customHeight="1">
      <c r="A12" s="164" t="s">
        <v>55</v>
      </c>
      <c r="B12" s="259" t="s">
        <v>754</v>
      </c>
      <c r="C12" s="622"/>
      <c r="D12" s="623"/>
      <c r="E12" s="624"/>
      <c r="F12" s="626"/>
      <c r="G12" s="627"/>
      <c r="H12" s="628"/>
      <c r="I12" s="626"/>
      <c r="J12" s="627"/>
      <c r="K12" s="628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s="35" customFormat="1" ht="24.95" customHeight="1">
      <c r="A13" s="164" t="s">
        <v>265</v>
      </c>
      <c r="B13" s="259"/>
      <c r="C13" s="622"/>
      <c r="D13" s="623"/>
      <c r="E13" s="624"/>
      <c r="F13" s="625"/>
      <c r="G13" s="623"/>
      <c r="H13" s="624"/>
      <c r="I13" s="625"/>
      <c r="J13" s="623"/>
      <c r="K13" s="624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s="35" customFormat="1" ht="24.95" customHeight="1">
      <c r="A14" s="165"/>
      <c r="B14" s="260"/>
      <c r="C14" s="358"/>
      <c r="D14" s="359"/>
      <c r="E14" s="360"/>
      <c r="F14" s="358"/>
      <c r="G14" s="359"/>
      <c r="H14" s="360"/>
      <c r="I14" s="361"/>
      <c r="J14" s="359"/>
      <c r="K14" s="360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s="35" customFormat="1" ht="21.6" customHeight="1">
      <c r="A15" s="164"/>
      <c r="B15" s="258" t="s">
        <v>19</v>
      </c>
      <c r="C15" s="622"/>
      <c r="D15" s="623"/>
      <c r="E15" s="624"/>
      <c r="F15" s="625"/>
      <c r="G15" s="623"/>
      <c r="H15" s="624"/>
      <c r="I15" s="625"/>
      <c r="J15" s="623"/>
      <c r="K15" s="624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s="35" customFormat="1" ht="24.95" customHeight="1">
      <c r="A16" s="164" t="s">
        <v>53</v>
      </c>
      <c r="B16" s="261" t="s">
        <v>755</v>
      </c>
      <c r="C16" s="622"/>
      <c r="D16" s="623"/>
      <c r="E16" s="624"/>
      <c r="F16" s="626"/>
      <c r="G16" s="627"/>
      <c r="H16" s="628"/>
      <c r="I16" s="626"/>
      <c r="J16" s="627"/>
      <c r="K16" s="62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4" s="35" customFormat="1" ht="24.95" customHeight="1">
      <c r="A17" s="164" t="s">
        <v>54</v>
      </c>
      <c r="B17" s="261" t="s">
        <v>753</v>
      </c>
      <c r="C17" s="626">
        <v>1</v>
      </c>
      <c r="D17" s="627"/>
      <c r="E17" s="628"/>
      <c r="F17" s="626"/>
      <c r="G17" s="627"/>
      <c r="H17" s="628"/>
      <c r="I17" s="625"/>
      <c r="J17" s="623"/>
      <c r="K17" s="624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4" s="35" customFormat="1" ht="24.95" customHeight="1">
      <c r="A18" s="166" t="s">
        <v>55</v>
      </c>
      <c r="B18" s="259" t="s">
        <v>754</v>
      </c>
      <c r="C18" s="500"/>
      <c r="D18" s="501"/>
      <c r="E18" s="502"/>
      <c r="F18" s="629"/>
      <c r="G18" s="630"/>
      <c r="H18" s="631"/>
      <c r="I18" s="632"/>
      <c r="J18" s="633"/>
      <c r="K18" s="634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4" s="35" customFormat="1" ht="24.95" customHeight="1">
      <c r="A19" s="166"/>
      <c r="B19" s="262"/>
      <c r="C19" s="622"/>
      <c r="D19" s="623"/>
      <c r="E19" s="624"/>
      <c r="F19" s="625"/>
      <c r="G19" s="623"/>
      <c r="H19" s="624"/>
      <c r="I19" s="625"/>
      <c r="J19" s="623"/>
      <c r="K19" s="624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4" s="35" customFormat="1" ht="24.95" customHeight="1" thickBot="1">
      <c r="A20" s="164" t="s">
        <v>265</v>
      </c>
      <c r="B20" s="259"/>
      <c r="C20" s="635"/>
      <c r="D20" s="636"/>
      <c r="E20" s="637"/>
      <c r="F20" s="625"/>
      <c r="G20" s="623"/>
      <c r="H20" s="624"/>
      <c r="I20" s="625"/>
      <c r="J20" s="623"/>
      <c r="K20" s="624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4" s="25" customFormat="1" ht="36.75" customHeight="1" thickBot="1">
      <c r="A21" s="617"/>
      <c r="B21" s="619" t="s">
        <v>751</v>
      </c>
      <c r="C21" s="252" t="s">
        <v>242</v>
      </c>
      <c r="D21" s="253" t="s">
        <v>240</v>
      </c>
      <c r="E21" s="254" t="s">
        <v>241</v>
      </c>
      <c r="F21" s="255" t="s">
        <v>242</v>
      </c>
      <c r="G21" s="253" t="s">
        <v>240</v>
      </c>
      <c r="H21" s="256" t="s">
        <v>241</v>
      </c>
      <c r="I21" s="252" t="s">
        <v>242</v>
      </c>
      <c r="J21" s="253" t="s">
        <v>240</v>
      </c>
      <c r="K21" s="256" t="s">
        <v>241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4" s="25" customFormat="1" ht="36.75" customHeight="1" thickBot="1">
      <c r="A22" s="618"/>
      <c r="B22" s="620"/>
      <c r="C22" s="362">
        <v>43</v>
      </c>
      <c r="D22" s="363">
        <v>12</v>
      </c>
      <c r="E22" s="363">
        <v>31</v>
      </c>
      <c r="F22" s="364">
        <v>4</v>
      </c>
      <c r="G22" s="363">
        <v>1</v>
      </c>
      <c r="H22" s="365">
        <v>3</v>
      </c>
      <c r="I22" s="362">
        <v>4</v>
      </c>
      <c r="J22" s="363">
        <v>0</v>
      </c>
      <c r="K22" s="365">
        <v>4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4" s="35" customFormat="1" ht="18.75">
      <c r="A23" s="46"/>
      <c r="B23" s="47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4" s="35" customFormat="1" ht="18.75"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s="35" customFormat="1" ht="18.75">
      <c r="B25" s="35" t="s">
        <v>214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s="35" customFormat="1" ht="18.75">
      <c r="B26" s="35" t="s">
        <v>569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35" customFormat="1" ht="18.75"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s="35" customFormat="1" ht="18.75" customHeight="1"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s="35" customFormat="1" ht="18.75">
      <c r="B29" s="37"/>
      <c r="L29" s="621"/>
      <c r="M29" s="621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8.75">
      <c r="C30" s="499"/>
      <c r="D30" s="499"/>
      <c r="E30" s="499"/>
      <c r="F30" s="499"/>
      <c r="G30" s="499"/>
      <c r="H30" s="499"/>
      <c r="I30" s="499"/>
      <c r="J30" s="499"/>
      <c r="K30" s="499"/>
      <c r="O30" s="3"/>
      <c r="P30" s="3"/>
      <c r="Q30" s="3"/>
      <c r="R30" s="3"/>
      <c r="S30" s="3"/>
      <c r="T30" s="3"/>
      <c r="U30" s="3"/>
      <c r="V30" s="3"/>
      <c r="W30" s="3"/>
      <c r="X30" s="3"/>
    </row>
  </sheetData>
  <mergeCells count="54">
    <mergeCell ref="I20:K20"/>
    <mergeCell ref="B6:B7"/>
    <mergeCell ref="A4:K4"/>
    <mergeCell ref="A6:A7"/>
    <mergeCell ref="C6:E7"/>
    <mergeCell ref="C17:E17"/>
    <mergeCell ref="F6:H7"/>
    <mergeCell ref="I6:K7"/>
    <mergeCell ref="C8:E8"/>
    <mergeCell ref="C9:E9"/>
    <mergeCell ref="C10:E10"/>
    <mergeCell ref="F10:H10"/>
    <mergeCell ref="I10:K10"/>
    <mergeCell ref="C11:E11"/>
    <mergeCell ref="F11:H11"/>
    <mergeCell ref="I11:K11"/>
    <mergeCell ref="N6:N7"/>
    <mergeCell ref="F17:H17"/>
    <mergeCell ref="I17:K17"/>
    <mergeCell ref="W6:W7"/>
    <mergeCell ref="O6:O7"/>
    <mergeCell ref="P6:P7"/>
    <mergeCell ref="Q6:Q7"/>
    <mergeCell ref="R6:R7"/>
    <mergeCell ref="S6:S7"/>
    <mergeCell ref="T6:T7"/>
    <mergeCell ref="U6:U7"/>
    <mergeCell ref="V6:V7"/>
    <mergeCell ref="F8:H8"/>
    <mergeCell ref="I8:K8"/>
    <mergeCell ref="F9:H9"/>
    <mergeCell ref="I9:K9"/>
    <mergeCell ref="C12:E12"/>
    <mergeCell ref="F12:H12"/>
    <mergeCell ref="I12:K12"/>
    <mergeCell ref="C13:E13"/>
    <mergeCell ref="F13:H13"/>
    <mergeCell ref="I13:K13"/>
    <mergeCell ref="A21:A22"/>
    <mergeCell ref="B21:B22"/>
    <mergeCell ref="L29:M29"/>
    <mergeCell ref="C15:E15"/>
    <mergeCell ref="F15:H15"/>
    <mergeCell ref="I15:K15"/>
    <mergeCell ref="C16:E16"/>
    <mergeCell ref="F16:H16"/>
    <mergeCell ref="I16:K16"/>
    <mergeCell ref="F18:H18"/>
    <mergeCell ref="I18:K18"/>
    <mergeCell ref="C19:E19"/>
    <mergeCell ref="F19:H19"/>
    <mergeCell ref="I19:K19"/>
    <mergeCell ref="C20:E20"/>
    <mergeCell ref="F20:H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J31"/>
  <sheetViews>
    <sheetView showGridLines="0" zoomScaleNormal="100" zoomScaleSheetLayoutView="86" workbookViewId="0">
      <selection activeCell="K10" sqref="K10"/>
    </sheetView>
  </sheetViews>
  <sheetFormatPr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>
      <c r="G1" s="182"/>
      <c r="I1" s="650" t="s">
        <v>208</v>
      </c>
      <c r="J1" s="650"/>
    </row>
    <row r="2" spans="2:10" ht="15.75">
      <c r="G2" s="182"/>
    </row>
    <row r="4" spans="2:10" ht="18.75">
      <c r="B4" s="653" t="s">
        <v>756</v>
      </c>
      <c r="C4" s="653"/>
      <c r="D4" s="653"/>
      <c r="E4" s="653"/>
      <c r="F4" s="653"/>
      <c r="G4" s="653"/>
      <c r="H4" s="111"/>
    </row>
    <row r="5" spans="2:10" ht="13.5" thickBot="1">
      <c r="B5" s="112"/>
      <c r="C5" s="113"/>
      <c r="D5" s="113"/>
      <c r="E5" s="113"/>
      <c r="F5" s="113"/>
      <c r="G5" s="110" t="s">
        <v>3</v>
      </c>
    </row>
    <row r="6" spans="2:10" ht="22.5" customHeight="1" thickBot="1">
      <c r="B6" s="654"/>
      <c r="C6" s="655"/>
      <c r="D6" s="658" t="s">
        <v>0</v>
      </c>
      <c r="E6" s="659"/>
      <c r="F6" s="658" t="s">
        <v>46</v>
      </c>
      <c r="G6" s="659"/>
    </row>
    <row r="7" spans="2:10" ht="22.5" customHeight="1" thickBot="1">
      <c r="B7" s="656"/>
      <c r="C7" s="657"/>
      <c r="D7" s="263" t="s">
        <v>220</v>
      </c>
      <c r="E7" s="264" t="s">
        <v>221</v>
      </c>
      <c r="F7" s="263" t="s">
        <v>220</v>
      </c>
      <c r="G7" s="264" t="s">
        <v>221</v>
      </c>
    </row>
    <row r="8" spans="2:10" ht="30" customHeight="1">
      <c r="B8" s="660" t="s">
        <v>222</v>
      </c>
      <c r="C8" s="114" t="s">
        <v>257</v>
      </c>
      <c r="D8" s="176">
        <v>106809</v>
      </c>
      <c r="E8" s="177">
        <v>78295</v>
      </c>
      <c r="F8" s="176">
        <v>90392.82</v>
      </c>
      <c r="G8" s="177">
        <v>66274.149999999994</v>
      </c>
    </row>
    <row r="9" spans="2:10" ht="30" customHeight="1">
      <c r="B9" s="660"/>
      <c r="C9" s="175" t="s">
        <v>258</v>
      </c>
      <c r="D9" s="178">
        <v>196110</v>
      </c>
      <c r="E9" s="179">
        <v>140895</v>
      </c>
      <c r="F9" s="178">
        <v>201605.68</v>
      </c>
      <c r="G9" s="179">
        <v>144747.68</v>
      </c>
    </row>
    <row r="10" spans="2:10" ht="30" customHeight="1" thickBot="1">
      <c r="B10" s="661"/>
      <c r="C10" s="115" t="s">
        <v>259</v>
      </c>
      <c r="D10" s="180">
        <v>136997</v>
      </c>
      <c r="E10" s="181">
        <v>101607</v>
      </c>
      <c r="F10" s="180">
        <v>134234</v>
      </c>
      <c r="G10" s="181">
        <v>97435</v>
      </c>
    </row>
    <row r="11" spans="2:10" ht="30" customHeight="1">
      <c r="B11" s="651" t="s">
        <v>223</v>
      </c>
      <c r="C11" s="114" t="s">
        <v>257</v>
      </c>
      <c r="D11" s="176">
        <v>223397</v>
      </c>
      <c r="E11" s="177">
        <v>160023</v>
      </c>
      <c r="F11" s="176">
        <v>223829.36</v>
      </c>
      <c r="G11" s="177">
        <v>160326.48000000001</v>
      </c>
    </row>
    <row r="12" spans="2:10" ht="30" customHeight="1">
      <c r="B12" s="651"/>
      <c r="C12" s="175" t="s">
        <v>258</v>
      </c>
      <c r="D12" s="178">
        <v>255518</v>
      </c>
      <c r="E12" s="179">
        <v>182540</v>
      </c>
      <c r="F12" s="178">
        <v>243861.94</v>
      </c>
      <c r="G12" s="179">
        <v>174369.33</v>
      </c>
    </row>
    <row r="13" spans="2:10" ht="30" customHeight="1" thickBot="1">
      <c r="B13" s="652"/>
      <c r="C13" s="115" t="s">
        <v>259</v>
      </c>
      <c r="D13" s="180">
        <v>242134</v>
      </c>
      <c r="E13" s="181">
        <v>173158</v>
      </c>
      <c r="F13" s="180">
        <v>236591</v>
      </c>
      <c r="G13" s="181">
        <v>169272</v>
      </c>
    </row>
    <row r="14" spans="2:10" ht="13.5" customHeight="1"/>
    <row r="15" spans="2:10">
      <c r="B15" s="196" t="s">
        <v>571</v>
      </c>
    </row>
    <row r="20" ht="13.5" customHeight="1"/>
    <row r="25" ht="36.75" customHeight="1"/>
    <row r="31" ht="18.75" customHeight="1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B1:L37"/>
  <sheetViews>
    <sheetView showGridLines="0" zoomScale="85" zoomScaleNormal="85" workbookViewId="0">
      <selection activeCell="H36" sqref="H36"/>
    </sheetView>
  </sheetViews>
  <sheetFormatPr defaultRowHeight="15.7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>
      <c r="B1" s="8"/>
      <c r="C1" s="8"/>
      <c r="D1" s="8"/>
      <c r="E1" s="8"/>
      <c r="F1" s="8"/>
      <c r="G1" s="8"/>
      <c r="H1" s="8"/>
      <c r="I1" s="9" t="s">
        <v>207</v>
      </c>
    </row>
    <row r="2" spans="2:11">
      <c r="B2" s="8"/>
      <c r="C2" s="8"/>
      <c r="D2" s="8"/>
      <c r="E2" s="8"/>
      <c r="F2" s="8"/>
      <c r="G2" s="8"/>
      <c r="H2" s="8"/>
      <c r="I2" s="9"/>
    </row>
    <row r="3" spans="2:11" ht="20.25" customHeight="1">
      <c r="B3" s="662" t="s">
        <v>679</v>
      </c>
      <c r="C3" s="662"/>
      <c r="D3" s="662"/>
      <c r="E3" s="662"/>
      <c r="F3" s="662"/>
      <c r="G3" s="662"/>
      <c r="H3" s="662"/>
      <c r="I3" s="662"/>
      <c r="J3" s="366"/>
      <c r="K3" s="14"/>
    </row>
    <row r="4" spans="2:11" ht="16.5" thickBot="1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>
      <c r="B5" s="666" t="s">
        <v>757</v>
      </c>
      <c r="C5" s="667"/>
      <c r="D5" s="667"/>
      <c r="E5" s="667"/>
      <c r="F5" s="667"/>
      <c r="G5" s="667"/>
      <c r="H5" s="668"/>
      <c r="I5" s="664" t="s">
        <v>228</v>
      </c>
      <c r="J5" s="102"/>
    </row>
    <row r="6" spans="2:11" s="48" customFormat="1" ht="47.25" customHeight="1" thickBot="1">
      <c r="B6" s="201" t="s">
        <v>678</v>
      </c>
      <c r="C6" s="265" t="s">
        <v>225</v>
      </c>
      <c r="D6" s="265" t="s">
        <v>262</v>
      </c>
      <c r="E6" s="265" t="s">
        <v>215</v>
      </c>
      <c r="F6" s="266" t="s">
        <v>216</v>
      </c>
      <c r="G6" s="265" t="s">
        <v>217</v>
      </c>
      <c r="H6" s="265" t="s">
        <v>218</v>
      </c>
      <c r="I6" s="665"/>
      <c r="J6" s="102"/>
    </row>
    <row r="7" spans="2:11" s="48" customFormat="1" ht="20.100000000000001" customHeight="1">
      <c r="B7" s="119" t="s">
        <v>196</v>
      </c>
      <c r="C7" s="119"/>
      <c r="D7" s="119"/>
      <c r="E7" s="120"/>
      <c r="F7" s="120"/>
      <c r="G7" s="120"/>
      <c r="H7" s="121"/>
      <c r="I7" s="127"/>
      <c r="J7" s="102"/>
    </row>
    <row r="8" spans="2:11" s="48" customFormat="1" ht="20.100000000000001" customHeight="1">
      <c r="B8" s="119" t="s">
        <v>196</v>
      </c>
      <c r="C8" s="119"/>
      <c r="D8" s="119"/>
      <c r="E8" s="120"/>
      <c r="F8" s="120"/>
      <c r="G8" s="120"/>
      <c r="H8" s="121"/>
      <c r="I8" s="127"/>
      <c r="J8" s="102"/>
    </row>
    <row r="9" spans="2:11" s="48" customFormat="1" ht="20.100000000000001" customHeight="1">
      <c r="B9" s="119" t="s">
        <v>196</v>
      </c>
      <c r="C9" s="119"/>
      <c r="D9" s="119"/>
      <c r="E9" s="120"/>
      <c r="F9" s="120"/>
      <c r="G9" s="120"/>
      <c r="H9" s="121"/>
      <c r="I9" s="127"/>
      <c r="J9" s="102"/>
    </row>
    <row r="10" spans="2:11" s="48" customFormat="1" ht="20.100000000000001" customHeight="1">
      <c r="B10" s="122" t="s">
        <v>196</v>
      </c>
      <c r="C10" s="123"/>
      <c r="D10" s="123"/>
      <c r="E10" s="120"/>
      <c r="F10" s="120"/>
      <c r="G10" s="120"/>
      <c r="H10" s="121"/>
      <c r="I10" s="127"/>
      <c r="J10" s="102"/>
    </row>
    <row r="11" spans="2:11" s="48" customFormat="1" ht="20.100000000000001" customHeight="1">
      <c r="B11" s="122" t="s">
        <v>196</v>
      </c>
      <c r="C11" s="123"/>
      <c r="D11" s="123"/>
      <c r="E11" s="120"/>
      <c r="F11" s="120"/>
      <c r="G11" s="120"/>
      <c r="H11" s="121"/>
      <c r="I11" s="127"/>
      <c r="J11" s="102"/>
    </row>
    <row r="12" spans="2:11" s="48" customFormat="1" ht="20.100000000000001" customHeight="1" thickBot="1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>
      <c r="B13" s="675" t="s">
        <v>261</v>
      </c>
      <c r="C13" s="676"/>
      <c r="D13" s="677"/>
      <c r="E13" s="267"/>
      <c r="F13" s="267"/>
      <c r="G13" s="267"/>
      <c r="H13" s="267"/>
      <c r="I13" s="267"/>
      <c r="J13" s="102"/>
    </row>
    <row r="14" spans="2:11">
      <c r="I14" s="69"/>
    </row>
    <row r="15" spans="2:11">
      <c r="B15" s="669" t="s">
        <v>680</v>
      </c>
      <c r="C15" s="669"/>
      <c r="D15" s="669"/>
      <c r="E15" s="669"/>
      <c r="F15" s="669"/>
      <c r="G15" s="669"/>
      <c r="H15" s="669"/>
      <c r="I15" s="106"/>
    </row>
    <row r="16" spans="2:11">
      <c r="B16" s="57"/>
      <c r="C16" s="57"/>
      <c r="D16" s="57"/>
    </row>
    <row r="19" spans="2:12">
      <c r="I19" s="105"/>
      <c r="J19" s="105"/>
      <c r="K19" s="105"/>
    </row>
    <row r="20" spans="2:12" ht="16.5" thickBot="1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>
      <c r="B21" s="670" t="s">
        <v>758</v>
      </c>
      <c r="C21" s="671"/>
      <c r="D21" s="671"/>
      <c r="E21" s="671"/>
      <c r="F21" s="671"/>
      <c r="G21" s="671"/>
      <c r="H21" s="671"/>
      <c r="I21" s="672"/>
      <c r="L21" s="49"/>
    </row>
    <row r="22" spans="2:12" s="48" customFormat="1" ht="49.5" customHeight="1">
      <c r="B22" s="673" t="s">
        <v>224</v>
      </c>
      <c r="C22" s="664" t="s">
        <v>225</v>
      </c>
      <c r="D22" s="664" t="s">
        <v>260</v>
      </c>
      <c r="E22" s="268" t="s">
        <v>45</v>
      </c>
      <c r="F22" s="268" t="s">
        <v>198</v>
      </c>
      <c r="G22" s="268" t="s">
        <v>226</v>
      </c>
      <c r="H22" s="268" t="s">
        <v>199</v>
      </c>
      <c r="I22" s="269" t="s">
        <v>228</v>
      </c>
    </row>
    <row r="23" spans="2:12" s="48" customFormat="1" ht="19.5" thickBot="1">
      <c r="B23" s="674"/>
      <c r="C23" s="665"/>
      <c r="D23" s="665"/>
      <c r="E23" s="270">
        <v>1</v>
      </c>
      <c r="F23" s="270">
        <v>2</v>
      </c>
      <c r="G23" s="270">
        <v>3</v>
      </c>
      <c r="H23" s="270" t="s">
        <v>200</v>
      </c>
      <c r="I23" s="271">
        <v>5</v>
      </c>
    </row>
    <row r="24" spans="2:12" s="48" customFormat="1" ht="20.100000000000001" customHeight="1">
      <c r="B24" s="119" t="s">
        <v>196</v>
      </c>
      <c r="C24" s="119"/>
      <c r="D24" s="119"/>
      <c r="E24" s="120"/>
      <c r="F24" s="120"/>
      <c r="G24" s="120"/>
      <c r="H24" s="121"/>
      <c r="I24" s="127"/>
    </row>
    <row r="25" spans="2:12" s="48" customFormat="1" ht="20.100000000000001" customHeight="1">
      <c r="B25" s="119" t="s">
        <v>196</v>
      </c>
      <c r="C25" s="119"/>
      <c r="D25" s="119"/>
      <c r="E25" s="120"/>
      <c r="F25" s="120"/>
      <c r="G25" s="120"/>
      <c r="H25" s="121"/>
      <c r="I25" s="127"/>
    </row>
    <row r="26" spans="2:12" s="48" customFormat="1" ht="20.100000000000001" customHeight="1">
      <c r="B26" s="119" t="s">
        <v>196</v>
      </c>
      <c r="C26" s="119"/>
      <c r="D26" s="119"/>
      <c r="E26" s="120"/>
      <c r="F26" s="120"/>
      <c r="G26" s="120"/>
      <c r="H26" s="121"/>
      <c r="I26" s="127"/>
    </row>
    <row r="27" spans="2:12" s="48" customFormat="1" ht="20.100000000000001" customHeight="1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>
      <c r="B30" s="675" t="s">
        <v>261</v>
      </c>
      <c r="C30" s="676"/>
      <c r="D30" s="677"/>
      <c r="E30" s="267"/>
      <c r="F30" s="267"/>
      <c r="G30" s="267"/>
      <c r="H30" s="267"/>
      <c r="I30" s="267"/>
      <c r="J30" s="102"/>
    </row>
    <row r="31" spans="2:12" s="48" customFormat="1" ht="18.75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>
      <c r="B33" s="663" t="s">
        <v>681</v>
      </c>
      <c r="C33" s="663"/>
      <c r="D33" s="663"/>
      <c r="E33" s="663"/>
      <c r="F33" s="663"/>
      <c r="G33" s="663"/>
      <c r="H33" s="663"/>
      <c r="I33" s="103"/>
    </row>
    <row r="34" spans="2:9" s="48" customFormat="1" ht="18.75">
      <c r="B34" s="663" t="s">
        <v>571</v>
      </c>
      <c r="C34" s="663"/>
      <c r="D34" s="663"/>
      <c r="E34" s="663"/>
      <c r="F34" s="663"/>
      <c r="G34" s="663"/>
      <c r="H34" s="663"/>
      <c r="I34" s="103"/>
    </row>
    <row r="35" spans="2:9" s="48" customFormat="1" ht="18.75">
      <c r="B35" s="129"/>
      <c r="C35" s="129"/>
      <c r="D35" s="129"/>
      <c r="E35" s="130"/>
      <c r="F35" s="130"/>
      <c r="G35" s="130"/>
      <c r="H35" s="130"/>
      <c r="I35" s="103"/>
    </row>
    <row r="36" spans="2:9" s="48" customFormat="1" ht="18.75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H14" sqref="H14"/>
    </sheetView>
  </sheetViews>
  <sheetFormatPr defaultColWidth="9.140625" defaultRowHeight="15.7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/>
    <row r="2" spans="2:18">
      <c r="B2" s="1"/>
      <c r="H2" s="9"/>
      <c r="K2" s="9" t="s">
        <v>206</v>
      </c>
      <c r="N2" s="682"/>
      <c r="O2" s="682"/>
    </row>
    <row r="3" spans="2:18">
      <c r="B3" s="1"/>
      <c r="N3" s="1"/>
      <c r="O3" s="12"/>
    </row>
    <row r="4" spans="2:18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>
      <c r="B5" s="688" t="s">
        <v>48</v>
      </c>
      <c r="C5" s="688"/>
      <c r="D5" s="688"/>
      <c r="E5" s="688"/>
      <c r="F5" s="688"/>
      <c r="G5" s="688"/>
      <c r="H5" s="688"/>
      <c r="I5" s="688"/>
      <c r="J5" s="17"/>
      <c r="K5" s="17"/>
      <c r="L5" s="17"/>
      <c r="M5" s="17"/>
      <c r="N5" s="17"/>
      <c r="O5" s="17"/>
    </row>
    <row r="6" spans="2:18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>
      <c r="B8" s="683" t="s">
        <v>4</v>
      </c>
      <c r="C8" s="678" t="s">
        <v>5</v>
      </c>
      <c r="D8" s="680" t="s">
        <v>759</v>
      </c>
      <c r="E8" s="680" t="s">
        <v>747</v>
      </c>
      <c r="F8" s="680" t="s">
        <v>748</v>
      </c>
      <c r="G8" s="685" t="s">
        <v>760</v>
      </c>
      <c r="H8" s="686"/>
      <c r="I8" s="535" t="s">
        <v>749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>
      <c r="B9" s="684"/>
      <c r="C9" s="679"/>
      <c r="D9" s="681"/>
      <c r="E9" s="681"/>
      <c r="F9" s="681"/>
      <c r="G9" s="274" t="s">
        <v>0</v>
      </c>
      <c r="H9" s="275" t="s">
        <v>46</v>
      </c>
      <c r="I9" s="687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>
      <c r="B10" s="285" t="s">
        <v>53</v>
      </c>
      <c r="C10" s="276" t="s">
        <v>43</v>
      </c>
      <c r="D10" s="282"/>
      <c r="E10" s="282"/>
      <c r="F10" s="282"/>
      <c r="G10" s="282"/>
      <c r="H10" s="282"/>
      <c r="I10" s="281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>
      <c r="B11" s="286" t="s">
        <v>54</v>
      </c>
      <c r="C11" s="277" t="s">
        <v>44</v>
      </c>
      <c r="D11" s="283"/>
      <c r="E11" s="283"/>
      <c r="F11" s="283"/>
      <c r="G11" s="283"/>
      <c r="H11" s="283"/>
      <c r="I11" s="279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>
      <c r="B12" s="286" t="s">
        <v>55</v>
      </c>
      <c r="C12" s="277" t="s">
        <v>39</v>
      </c>
      <c r="D12" s="283"/>
      <c r="E12" s="283"/>
      <c r="F12" s="283"/>
      <c r="G12" s="283"/>
      <c r="H12" s="283"/>
      <c r="I12" s="279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>
      <c r="B13" s="286" t="s">
        <v>56</v>
      </c>
      <c r="C13" s="277" t="s">
        <v>40</v>
      </c>
      <c r="D13" s="283"/>
      <c r="E13" s="283"/>
      <c r="F13" s="283"/>
      <c r="G13" s="283"/>
      <c r="H13" s="283"/>
      <c r="I13" s="279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>
      <c r="B14" s="286" t="s">
        <v>57</v>
      </c>
      <c r="C14" s="277" t="s">
        <v>41</v>
      </c>
      <c r="D14" s="283">
        <v>300000</v>
      </c>
      <c r="E14" s="283">
        <v>294683.21000000002</v>
      </c>
      <c r="F14" s="283">
        <v>300000</v>
      </c>
      <c r="G14" s="283">
        <v>100000</v>
      </c>
      <c r="H14" s="283">
        <v>72367.03</v>
      </c>
      <c r="I14" s="279">
        <f t="shared" si="0"/>
        <v>0.72367029999999999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>
      <c r="B15" s="286" t="s">
        <v>58</v>
      </c>
      <c r="C15" s="277" t="s">
        <v>42</v>
      </c>
      <c r="D15" s="283">
        <v>50000</v>
      </c>
      <c r="E15" s="283">
        <v>50227</v>
      </c>
      <c r="F15" s="283">
        <v>50000</v>
      </c>
      <c r="G15" s="283"/>
      <c r="H15" s="283"/>
      <c r="I15" s="279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>
      <c r="B16" s="287" t="s">
        <v>59</v>
      </c>
      <c r="C16" s="278" t="s">
        <v>49</v>
      </c>
      <c r="D16" s="284"/>
      <c r="E16" s="284"/>
      <c r="F16" s="284"/>
      <c r="G16" s="284"/>
      <c r="H16" s="284"/>
      <c r="I16" s="280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>
      <c r="B17" s="72"/>
      <c r="C17" s="72"/>
      <c r="D17" s="72"/>
      <c r="E17" s="72"/>
      <c r="F17" s="78"/>
    </row>
    <row r="18" spans="2:11" ht="20.25" customHeight="1">
      <c r="B18" s="690" t="s">
        <v>194</v>
      </c>
      <c r="C18" s="693" t="s">
        <v>43</v>
      </c>
      <c r="D18" s="693"/>
      <c r="E18" s="694"/>
      <c r="F18" s="695" t="s">
        <v>44</v>
      </c>
      <c r="G18" s="693"/>
      <c r="H18" s="694"/>
      <c r="I18" s="695" t="s">
        <v>39</v>
      </c>
      <c r="J18" s="693"/>
      <c r="K18" s="694"/>
    </row>
    <row r="19" spans="2:11">
      <c r="B19" s="691"/>
      <c r="C19" s="288">
        <v>1</v>
      </c>
      <c r="D19" s="288">
        <v>2</v>
      </c>
      <c r="E19" s="289">
        <v>3</v>
      </c>
      <c r="F19" s="290">
        <v>4</v>
      </c>
      <c r="G19" s="288">
        <v>5</v>
      </c>
      <c r="H19" s="289">
        <v>6</v>
      </c>
      <c r="I19" s="290">
        <v>7</v>
      </c>
      <c r="J19" s="288">
        <v>8</v>
      </c>
      <c r="K19" s="289">
        <v>9</v>
      </c>
    </row>
    <row r="20" spans="2:11">
      <c r="B20" s="692"/>
      <c r="C20" s="291" t="s">
        <v>195</v>
      </c>
      <c r="D20" s="291" t="s">
        <v>196</v>
      </c>
      <c r="E20" s="292" t="s">
        <v>197</v>
      </c>
      <c r="F20" s="293" t="s">
        <v>195</v>
      </c>
      <c r="G20" s="291" t="s">
        <v>196</v>
      </c>
      <c r="H20" s="292" t="s">
        <v>197</v>
      </c>
      <c r="I20" s="293" t="s">
        <v>195</v>
      </c>
      <c r="J20" s="291" t="s">
        <v>196</v>
      </c>
      <c r="K20" s="292" t="s">
        <v>197</v>
      </c>
    </row>
    <row r="21" spans="2:11">
      <c r="B21" s="73">
        <v>1</v>
      </c>
      <c r="C21" s="52"/>
      <c r="D21" s="52"/>
      <c r="E21" s="74"/>
      <c r="F21" s="79"/>
      <c r="G21" s="52"/>
      <c r="H21" s="74"/>
      <c r="I21" s="79"/>
      <c r="J21" s="52"/>
      <c r="K21" s="74"/>
    </row>
    <row r="22" spans="2:11">
      <c r="B22" s="73">
        <v>2</v>
      </c>
      <c r="C22" s="52"/>
      <c r="D22" s="52"/>
      <c r="E22" s="74"/>
      <c r="F22" s="79"/>
      <c r="G22" s="52"/>
      <c r="H22" s="74"/>
      <c r="I22" s="79"/>
      <c r="J22" s="52"/>
      <c r="K22" s="74"/>
    </row>
    <row r="23" spans="2:11">
      <c r="B23" s="73">
        <v>3</v>
      </c>
      <c r="C23" s="52"/>
      <c r="D23" s="52"/>
      <c r="E23" s="74"/>
      <c r="F23" s="79"/>
      <c r="G23" s="52"/>
      <c r="H23" s="74"/>
      <c r="I23" s="79"/>
      <c r="J23" s="52"/>
      <c r="K23" s="74"/>
    </row>
    <row r="24" spans="2:11">
      <c r="B24" s="73">
        <v>4</v>
      </c>
      <c r="C24" s="52"/>
      <c r="D24" s="52"/>
      <c r="E24" s="74"/>
      <c r="F24" s="79"/>
      <c r="G24" s="52"/>
      <c r="H24" s="74"/>
      <c r="I24" s="79"/>
      <c r="J24" s="52"/>
      <c r="K24" s="74"/>
    </row>
    <row r="25" spans="2:11">
      <c r="B25" s="73">
        <v>5</v>
      </c>
      <c r="C25" s="52"/>
      <c r="D25" s="52"/>
      <c r="E25" s="74"/>
      <c r="F25" s="79"/>
      <c r="G25" s="52"/>
      <c r="H25" s="74"/>
      <c r="I25" s="79"/>
      <c r="J25" s="52"/>
      <c r="K25" s="74"/>
    </row>
    <row r="26" spans="2:11">
      <c r="B26" s="73">
        <v>6</v>
      </c>
      <c r="C26" s="52"/>
      <c r="D26" s="52"/>
      <c r="E26" s="74"/>
      <c r="F26" s="79"/>
      <c r="G26" s="52"/>
      <c r="H26" s="74"/>
      <c r="I26" s="79"/>
      <c r="J26" s="52"/>
      <c r="K26" s="74"/>
    </row>
    <row r="27" spans="2:11">
      <c r="B27" s="73">
        <v>7</v>
      </c>
      <c r="C27" s="52"/>
      <c r="D27" s="52"/>
      <c r="E27" s="74"/>
      <c r="F27" s="79"/>
      <c r="G27" s="52"/>
      <c r="H27" s="74"/>
      <c r="I27" s="79"/>
      <c r="J27" s="52"/>
      <c r="K27" s="74"/>
    </row>
    <row r="28" spans="2:11">
      <c r="B28" s="73">
        <v>8</v>
      </c>
      <c r="C28" s="52"/>
      <c r="D28" s="52"/>
      <c r="E28" s="74"/>
      <c r="F28" s="79"/>
      <c r="G28" s="52"/>
      <c r="H28" s="74"/>
      <c r="I28" s="79"/>
      <c r="J28" s="52"/>
      <c r="K28" s="74"/>
    </row>
    <row r="29" spans="2:11">
      <c r="B29" s="73">
        <v>9</v>
      </c>
      <c r="C29" s="52"/>
      <c r="D29" s="52"/>
      <c r="E29" s="74"/>
      <c r="F29" s="79"/>
      <c r="G29" s="52"/>
      <c r="H29" s="74"/>
      <c r="I29" s="79"/>
      <c r="J29" s="52"/>
      <c r="K29" s="74"/>
    </row>
    <row r="30" spans="2:11" ht="16.5" thickBot="1">
      <c r="B30" s="75">
        <v>10</v>
      </c>
      <c r="C30" s="76"/>
      <c r="D30" s="76"/>
      <c r="E30" s="77"/>
      <c r="F30" s="80"/>
      <c r="G30" s="76"/>
      <c r="H30" s="77"/>
      <c r="I30" s="80"/>
      <c r="J30" s="76"/>
      <c r="K30" s="77"/>
    </row>
    <row r="32" spans="2:11" ht="15.75" customHeight="1">
      <c r="B32" s="689" t="s">
        <v>571</v>
      </c>
      <c r="C32" s="689"/>
      <c r="D32" s="689"/>
      <c r="E32" s="689"/>
      <c r="F32" s="689"/>
      <c r="G32" s="689"/>
      <c r="H32" s="689"/>
      <c r="I32" s="13"/>
    </row>
    <row r="33" spans="2:7">
      <c r="B33" s="13"/>
      <c r="C33" s="13"/>
      <c r="D33" s="13"/>
      <c r="E33" s="13"/>
      <c r="G33" s="13"/>
    </row>
    <row r="34" spans="2:7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N58"/>
  <sheetViews>
    <sheetView showGridLines="0" topLeftCell="F1" workbookViewId="0">
      <selection activeCell="M20" sqref="M20"/>
    </sheetView>
  </sheetViews>
  <sheetFormatPr defaultRowHeight="15.7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>
      <c r="M1" s="9" t="s">
        <v>665</v>
      </c>
    </row>
    <row r="2" spans="1:13" ht="20.25">
      <c r="B2" s="688" t="s">
        <v>682</v>
      </c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</row>
    <row r="3" spans="1:13" ht="6.75" customHeight="1">
      <c r="B3" s="386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</row>
    <row r="4" spans="1:13" ht="7.5" customHeight="1">
      <c r="B4" s="385" t="s">
        <v>675</v>
      </c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</row>
    <row r="5" spans="1:13" ht="4.5" customHeight="1">
      <c r="B5" s="375" t="s">
        <v>671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>
      <c r="B6" s="720" t="s">
        <v>256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</row>
    <row r="7" spans="1:13" ht="20.25" customHeight="1" thickBot="1">
      <c r="A7" s="82"/>
      <c r="B7" s="716" t="s">
        <v>251</v>
      </c>
      <c r="C7" s="710" t="s">
        <v>230</v>
      </c>
      <c r="D7" s="711"/>
      <c r="E7" s="711"/>
      <c r="F7" s="712"/>
      <c r="G7" s="710" t="s">
        <v>252</v>
      </c>
      <c r="H7" s="712"/>
      <c r="I7" s="717" t="s">
        <v>672</v>
      </c>
      <c r="J7" s="717"/>
      <c r="K7" s="717"/>
      <c r="L7" s="717"/>
      <c r="M7" s="718"/>
    </row>
    <row r="8" spans="1:13" s="56" customFormat="1" ht="18" customHeight="1" thickBot="1">
      <c r="A8" s="81"/>
      <c r="B8" s="716"/>
      <c r="C8" s="713"/>
      <c r="D8" s="714"/>
      <c r="E8" s="714"/>
      <c r="F8" s="715"/>
      <c r="G8" s="713"/>
      <c r="H8" s="715"/>
      <c r="I8" s="658" t="s">
        <v>255</v>
      </c>
      <c r="J8" s="719"/>
      <c r="K8" s="658" t="s">
        <v>673</v>
      </c>
      <c r="L8" s="719"/>
      <c r="M8" s="659"/>
    </row>
    <row r="9" spans="1:13" s="56" customFormat="1" ht="79.5" thickBot="1">
      <c r="A9" s="81"/>
      <c r="B9" s="714"/>
      <c r="C9" s="294" t="s">
        <v>669</v>
      </c>
      <c r="D9" s="297" t="s">
        <v>670</v>
      </c>
      <c r="E9" s="295" t="s">
        <v>243</v>
      </c>
      <c r="F9" s="264" t="s">
        <v>668</v>
      </c>
      <c r="G9" s="266" t="s">
        <v>253</v>
      </c>
      <c r="H9" s="295" t="s">
        <v>254</v>
      </c>
      <c r="I9" s="296" t="s">
        <v>231</v>
      </c>
      <c r="J9" s="297" t="s">
        <v>244</v>
      </c>
      <c r="K9" s="263" t="s">
        <v>227</v>
      </c>
      <c r="L9" s="298" t="s">
        <v>244</v>
      </c>
      <c r="M9" s="264" t="s">
        <v>674</v>
      </c>
    </row>
    <row r="10" spans="1:13" s="56" customFormat="1">
      <c r="A10" s="81"/>
      <c r="B10" s="708">
        <v>2025</v>
      </c>
      <c r="C10" s="721"/>
      <c r="D10" s="731"/>
      <c r="E10" s="724"/>
      <c r="F10" s="731"/>
      <c r="G10" s="728" t="s">
        <v>671</v>
      </c>
      <c r="H10" s="728">
        <v>590117.57999999996</v>
      </c>
      <c r="I10" s="725"/>
      <c r="J10" s="728"/>
      <c r="K10" s="167"/>
      <c r="L10" s="147"/>
      <c r="M10" s="159"/>
    </row>
    <row r="11" spans="1:13" s="56" customFormat="1">
      <c r="A11" s="81"/>
      <c r="B11" s="709"/>
      <c r="C11" s="722"/>
      <c r="D11" s="732"/>
      <c r="E11" s="722"/>
      <c r="F11" s="732"/>
      <c r="G11" s="729"/>
      <c r="H11" s="729"/>
      <c r="I11" s="726"/>
      <c r="J11" s="729"/>
      <c r="K11" s="168"/>
      <c r="L11" s="135"/>
      <c r="M11" s="136"/>
    </row>
    <row r="12" spans="1:13" s="56" customFormat="1" ht="16.5" thickBot="1">
      <c r="A12" s="81"/>
      <c r="B12" s="709"/>
      <c r="C12" s="723"/>
      <c r="D12" s="733"/>
      <c r="E12" s="723"/>
      <c r="F12" s="733"/>
      <c r="G12" s="730"/>
      <c r="H12" s="729"/>
      <c r="I12" s="727"/>
      <c r="J12" s="730"/>
      <c r="K12" s="169"/>
      <c r="L12" s="144"/>
      <c r="M12" s="158"/>
    </row>
    <row r="13" spans="1:13" s="56" customFormat="1">
      <c r="A13" s="103"/>
      <c r="B13" s="705">
        <v>2024</v>
      </c>
      <c r="C13" s="514"/>
      <c r="D13" s="505"/>
      <c r="E13" s="504"/>
      <c r="F13" s="505"/>
      <c r="G13" s="740" t="s">
        <v>675</v>
      </c>
      <c r="H13" s="737">
        <v>485937.27</v>
      </c>
      <c r="I13" s="751">
        <v>0.05</v>
      </c>
      <c r="J13" s="728">
        <v>24296.87</v>
      </c>
      <c r="K13" s="696">
        <v>0.95</v>
      </c>
      <c r="L13" s="699">
        <v>461640.4</v>
      </c>
      <c r="M13" s="702" t="s">
        <v>720</v>
      </c>
    </row>
    <row r="14" spans="1:13" s="56" customFormat="1">
      <c r="A14" s="103"/>
      <c r="B14" s="706"/>
      <c r="C14" s="514"/>
      <c r="D14" s="505"/>
      <c r="E14" s="504"/>
      <c r="F14" s="505"/>
      <c r="G14" s="741"/>
      <c r="H14" s="738"/>
      <c r="I14" s="752"/>
      <c r="J14" s="729"/>
      <c r="K14" s="697"/>
      <c r="L14" s="700"/>
      <c r="M14" s="703"/>
    </row>
    <row r="15" spans="1:13" s="56" customFormat="1" ht="16.5" thickBot="1">
      <c r="A15" s="103"/>
      <c r="B15" s="707"/>
      <c r="C15" s="514"/>
      <c r="D15" s="505"/>
      <c r="E15" s="504"/>
      <c r="F15" s="505"/>
      <c r="G15" s="742"/>
      <c r="H15" s="739"/>
      <c r="I15" s="753"/>
      <c r="J15" s="730"/>
      <c r="K15" s="698"/>
      <c r="L15" s="701"/>
      <c r="M15" s="704"/>
    </row>
    <row r="16" spans="1:13">
      <c r="A16" s="82"/>
      <c r="B16" s="709">
        <v>2023</v>
      </c>
      <c r="C16" s="721"/>
      <c r="D16" s="731"/>
      <c r="E16" s="721"/>
      <c r="F16" s="731"/>
      <c r="G16" s="728" t="s">
        <v>671</v>
      </c>
      <c r="H16" s="729">
        <v>8355292</v>
      </c>
      <c r="I16" s="725"/>
      <c r="J16" s="728"/>
      <c r="K16" s="157"/>
      <c r="L16" s="132"/>
      <c r="M16" s="131"/>
    </row>
    <row r="17" spans="1:14">
      <c r="A17" s="82"/>
      <c r="B17" s="709"/>
      <c r="C17" s="722"/>
      <c r="D17" s="732"/>
      <c r="E17" s="722"/>
      <c r="F17" s="732"/>
      <c r="G17" s="729"/>
      <c r="H17" s="729"/>
      <c r="I17" s="726"/>
      <c r="J17" s="729"/>
      <c r="K17" s="141"/>
      <c r="L17" s="135"/>
      <c r="M17" s="134"/>
    </row>
    <row r="18" spans="1:14" ht="16.5" thickBot="1">
      <c r="A18" s="82"/>
      <c r="B18" s="709"/>
      <c r="C18" s="723"/>
      <c r="D18" s="733"/>
      <c r="E18" s="723"/>
      <c r="F18" s="733"/>
      <c r="G18" s="730"/>
      <c r="H18" s="730"/>
      <c r="I18" s="727"/>
      <c r="J18" s="730"/>
      <c r="K18" s="140"/>
      <c r="L18" s="133"/>
      <c r="M18" s="142"/>
    </row>
    <row r="19" spans="1:14">
      <c r="A19" s="82"/>
      <c r="B19" s="735">
        <v>2022</v>
      </c>
      <c r="C19" s="721"/>
      <c r="D19" s="731"/>
      <c r="E19" s="721"/>
      <c r="F19" s="731"/>
      <c r="G19" s="728" t="s">
        <v>671</v>
      </c>
      <c r="H19" s="728">
        <v>4756396</v>
      </c>
      <c r="I19" s="725"/>
      <c r="J19" s="728"/>
      <c r="K19" s="146"/>
      <c r="L19" s="147"/>
      <c r="M19" s="145"/>
    </row>
    <row r="20" spans="1:14">
      <c r="A20" s="82"/>
      <c r="B20" s="709"/>
      <c r="C20" s="722"/>
      <c r="D20" s="732"/>
      <c r="E20" s="722"/>
      <c r="F20" s="732"/>
      <c r="G20" s="729"/>
      <c r="H20" s="729"/>
      <c r="I20" s="726"/>
      <c r="J20" s="729"/>
      <c r="K20" s="141"/>
      <c r="L20" s="135"/>
      <c r="M20" s="134"/>
    </row>
    <row r="21" spans="1:14" ht="16.5" thickBot="1">
      <c r="A21" s="82"/>
      <c r="B21" s="709"/>
      <c r="C21" s="723"/>
      <c r="D21" s="733"/>
      <c r="E21" s="723"/>
      <c r="F21" s="733"/>
      <c r="G21" s="730"/>
      <c r="H21" s="730"/>
      <c r="I21" s="727"/>
      <c r="J21" s="730"/>
      <c r="K21" s="156"/>
      <c r="L21" s="138"/>
      <c r="M21" s="137"/>
    </row>
    <row r="22" spans="1:14">
      <c r="A22" s="82"/>
      <c r="B22" s="735">
        <v>2021</v>
      </c>
      <c r="C22" s="721" t="s">
        <v>716</v>
      </c>
      <c r="D22" s="731" t="s">
        <v>717</v>
      </c>
      <c r="E22" s="721" t="s">
        <v>718</v>
      </c>
      <c r="F22" s="731" t="s">
        <v>719</v>
      </c>
      <c r="G22" s="728" t="s">
        <v>675</v>
      </c>
      <c r="H22" s="728">
        <v>4349504</v>
      </c>
      <c r="I22" s="725">
        <v>0.05</v>
      </c>
      <c r="J22" s="728">
        <v>217475</v>
      </c>
      <c r="K22" s="140"/>
      <c r="L22" s="133"/>
      <c r="M22" s="139"/>
    </row>
    <row r="23" spans="1:14">
      <c r="A23" s="82"/>
      <c r="B23" s="709"/>
      <c r="C23" s="722"/>
      <c r="D23" s="732"/>
      <c r="E23" s="722"/>
      <c r="F23" s="732"/>
      <c r="G23" s="729"/>
      <c r="H23" s="729"/>
      <c r="I23" s="726"/>
      <c r="J23" s="729"/>
      <c r="K23" s="141">
        <v>0.95</v>
      </c>
      <c r="L23" s="135">
        <v>4182039</v>
      </c>
      <c r="M23" s="134" t="s">
        <v>720</v>
      </c>
    </row>
    <row r="24" spans="1:14" ht="16.5" thickBot="1">
      <c r="A24" s="82"/>
      <c r="B24" s="736"/>
      <c r="C24" s="723"/>
      <c r="D24" s="733"/>
      <c r="E24" s="723"/>
      <c r="F24" s="733"/>
      <c r="G24" s="730"/>
      <c r="H24" s="730"/>
      <c r="I24" s="727"/>
      <c r="J24" s="730"/>
      <c r="K24" s="143"/>
      <c r="L24" s="144"/>
      <c r="M24" s="142"/>
    </row>
    <row r="25" spans="1:14" ht="16.5" customHeight="1">
      <c r="A25" s="16"/>
      <c r="B25" s="754" t="s">
        <v>249</v>
      </c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</row>
    <row r="26" spans="1:14" ht="16.5" customHeight="1">
      <c r="A26" s="16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</row>
    <row r="27" spans="1:14">
      <c r="B27" s="755"/>
      <c r="C27" s="755"/>
      <c r="D27" s="755"/>
      <c r="E27" s="755"/>
      <c r="F27" s="755"/>
      <c r="G27" s="755"/>
      <c r="H27" s="755"/>
      <c r="I27" s="755"/>
      <c r="J27" s="755"/>
      <c r="K27" s="755"/>
      <c r="L27" s="23"/>
    </row>
    <row r="28" spans="1:14" ht="16.5" thickBot="1">
      <c r="B28" s="720" t="s">
        <v>666</v>
      </c>
      <c r="C28" s="720"/>
      <c r="D28" s="720"/>
      <c r="E28" s="720"/>
      <c r="F28" s="720"/>
      <c r="G28" s="720"/>
      <c r="H28" s="720"/>
      <c r="I28" s="720"/>
      <c r="J28" s="720"/>
      <c r="K28" s="170"/>
      <c r="L28" s="170"/>
      <c r="M28" s="16"/>
    </row>
    <row r="29" spans="1:14" s="56" customFormat="1" ht="15.75" customHeight="1">
      <c r="B29" s="664" t="s">
        <v>250</v>
      </c>
      <c r="C29" s="710" t="s">
        <v>245</v>
      </c>
      <c r="D29" s="712"/>
      <c r="E29" s="711" t="s">
        <v>232</v>
      </c>
      <c r="F29" s="711"/>
      <c r="G29" s="711"/>
      <c r="H29" s="711"/>
      <c r="I29" s="711"/>
      <c r="J29" s="712"/>
      <c r="K29" s="171"/>
      <c r="L29" s="171"/>
      <c r="M29" s="103"/>
      <c r="N29" s="103"/>
    </row>
    <row r="30" spans="1:14" s="56" customFormat="1" ht="8.25" customHeight="1" thickBot="1">
      <c r="B30" s="734"/>
      <c r="C30" s="713"/>
      <c r="D30" s="715"/>
      <c r="E30" s="714"/>
      <c r="F30" s="714"/>
      <c r="G30" s="714"/>
      <c r="H30" s="714"/>
      <c r="I30" s="714"/>
      <c r="J30" s="715"/>
      <c r="K30" s="171"/>
      <c r="M30" s="383"/>
      <c r="N30" s="103"/>
    </row>
    <row r="31" spans="1:14" s="56" customFormat="1" ht="27" customHeight="1" thickBot="1">
      <c r="B31" s="665"/>
      <c r="C31" s="294" t="s">
        <v>197</v>
      </c>
      <c r="D31" s="299" t="s">
        <v>202</v>
      </c>
      <c r="E31" s="273" t="s">
        <v>246</v>
      </c>
      <c r="F31" s="750" t="s">
        <v>247</v>
      </c>
      <c r="G31" s="717"/>
      <c r="H31" s="717"/>
      <c r="I31" s="717"/>
      <c r="J31" s="718"/>
      <c r="K31" s="171"/>
      <c r="M31" s="103"/>
      <c r="N31" s="103"/>
    </row>
    <row r="32" spans="1:14" s="56" customFormat="1">
      <c r="B32" s="735" t="s">
        <v>229</v>
      </c>
      <c r="C32" s="367"/>
      <c r="D32" s="160"/>
      <c r="E32" s="172"/>
      <c r="F32" s="746"/>
      <c r="G32" s="747"/>
      <c r="H32" s="747"/>
      <c r="I32" s="747"/>
      <c r="J32" s="748"/>
      <c r="K32" s="171"/>
      <c r="M32" s="103"/>
    </row>
    <row r="33" spans="2:13" s="56" customFormat="1">
      <c r="B33" s="749"/>
      <c r="C33" s="368"/>
      <c r="D33" s="161"/>
      <c r="E33" s="173"/>
      <c r="F33" s="743"/>
      <c r="G33" s="744"/>
      <c r="H33" s="744"/>
      <c r="I33" s="744"/>
      <c r="J33" s="745"/>
      <c r="K33" s="171"/>
      <c r="L33" s="171"/>
      <c r="M33" s="103"/>
    </row>
    <row r="34" spans="2:13" s="56" customFormat="1">
      <c r="B34" s="749"/>
      <c r="C34" s="368"/>
      <c r="D34" s="162"/>
      <c r="E34" s="173"/>
      <c r="F34" s="743"/>
      <c r="G34" s="744"/>
      <c r="H34" s="744"/>
      <c r="I34" s="744"/>
      <c r="J34" s="745"/>
      <c r="K34" s="171"/>
      <c r="L34" s="171"/>
      <c r="M34" s="103"/>
    </row>
    <row r="35" spans="2:13" s="56" customFormat="1" ht="16.5" thickBot="1">
      <c r="B35" s="749"/>
      <c r="C35" s="377"/>
      <c r="D35" s="378"/>
      <c r="E35" s="174"/>
      <c r="F35" s="743"/>
      <c r="G35" s="744"/>
      <c r="H35" s="744"/>
      <c r="I35" s="744"/>
      <c r="J35" s="745"/>
      <c r="K35" s="171"/>
      <c r="L35" s="171"/>
      <c r="M35" s="103"/>
    </row>
    <row r="36" spans="2:13" s="56" customFormat="1" ht="16.5" thickBot="1">
      <c r="B36" s="736"/>
      <c r="C36" s="376"/>
      <c r="D36" s="376" t="s">
        <v>233</v>
      </c>
      <c r="E36" s="379"/>
      <c r="F36" s="380"/>
      <c r="G36" s="380"/>
      <c r="H36" s="380"/>
      <c r="I36" s="381"/>
      <c r="J36" s="382"/>
      <c r="K36" s="171"/>
      <c r="L36" s="171"/>
      <c r="M36" s="103"/>
    </row>
    <row r="37" spans="2:13" s="56" customFormat="1">
      <c r="B37" s="735">
        <v>2024</v>
      </c>
      <c r="C37" s="367"/>
      <c r="D37" s="160"/>
      <c r="E37" s="172"/>
      <c r="F37" s="746"/>
      <c r="G37" s="747"/>
      <c r="H37" s="747"/>
      <c r="I37" s="747"/>
      <c r="J37" s="748"/>
      <c r="K37" s="171"/>
      <c r="L37" s="171"/>
      <c r="M37" s="103"/>
    </row>
    <row r="38" spans="2:13" s="56" customFormat="1">
      <c r="B38" s="749"/>
      <c r="C38" s="368"/>
      <c r="D38" s="161"/>
      <c r="E38" s="173"/>
      <c r="F38" s="743"/>
      <c r="G38" s="744"/>
      <c r="H38" s="744"/>
      <c r="I38" s="744"/>
      <c r="J38" s="745"/>
      <c r="K38" s="171"/>
      <c r="L38" s="171"/>
      <c r="M38" s="103"/>
    </row>
    <row r="39" spans="2:13" s="56" customFormat="1">
      <c r="B39" s="749"/>
      <c r="C39" s="368"/>
      <c r="D39" s="162"/>
      <c r="E39" s="173"/>
      <c r="F39" s="743"/>
      <c r="G39" s="744"/>
      <c r="H39" s="744"/>
      <c r="I39" s="744"/>
      <c r="J39" s="745"/>
      <c r="K39" s="171"/>
      <c r="L39" s="171"/>
      <c r="M39" s="103"/>
    </row>
    <row r="40" spans="2:13" s="56" customFormat="1" ht="16.5" thickBot="1">
      <c r="B40" s="749"/>
      <c r="C40" s="377"/>
      <c r="D40" s="378"/>
      <c r="E40" s="174"/>
      <c r="F40" s="743"/>
      <c r="G40" s="744"/>
      <c r="H40" s="744"/>
      <c r="I40" s="744"/>
      <c r="J40" s="745"/>
      <c r="K40" s="171"/>
      <c r="L40" s="171"/>
      <c r="M40" s="103"/>
    </row>
    <row r="41" spans="2:13" s="56" customFormat="1" ht="16.5" thickBot="1">
      <c r="B41" s="736"/>
      <c r="C41" s="376"/>
      <c r="D41" s="376" t="s">
        <v>233</v>
      </c>
      <c r="E41" s="379"/>
      <c r="F41" s="380"/>
      <c r="G41" s="380"/>
      <c r="H41" s="380"/>
      <c r="I41" s="381"/>
      <c r="J41" s="382"/>
      <c r="K41" s="171"/>
      <c r="L41" s="171"/>
      <c r="M41" s="103"/>
    </row>
    <row r="42" spans="2:13" s="56" customFormat="1">
      <c r="B42" s="735">
        <v>2023</v>
      </c>
      <c r="C42" s="367"/>
      <c r="D42" s="160"/>
      <c r="E42" s="172"/>
      <c r="F42" s="746"/>
      <c r="G42" s="747"/>
      <c r="H42" s="747"/>
      <c r="I42" s="747"/>
      <c r="J42" s="748"/>
      <c r="K42" s="171"/>
      <c r="L42" s="171"/>
      <c r="M42" s="103"/>
    </row>
    <row r="43" spans="2:13" s="56" customFormat="1">
      <c r="B43" s="749"/>
      <c r="C43" s="368"/>
      <c r="D43" s="161"/>
      <c r="E43" s="173"/>
      <c r="F43" s="743"/>
      <c r="G43" s="744"/>
      <c r="H43" s="744"/>
      <c r="I43" s="744"/>
      <c r="J43" s="745"/>
      <c r="K43" s="171"/>
      <c r="L43" s="171"/>
      <c r="M43" s="103"/>
    </row>
    <row r="44" spans="2:13" s="56" customFormat="1">
      <c r="B44" s="749"/>
      <c r="C44" s="368"/>
      <c r="D44" s="162"/>
      <c r="E44" s="173"/>
      <c r="F44" s="743"/>
      <c r="G44" s="744"/>
      <c r="H44" s="744"/>
      <c r="I44" s="744"/>
      <c r="J44" s="745"/>
      <c r="K44" s="171"/>
      <c r="L44" s="171"/>
      <c r="M44" s="103"/>
    </row>
    <row r="45" spans="2:13" s="56" customFormat="1" ht="16.5" thickBot="1">
      <c r="B45" s="749"/>
      <c r="C45" s="377"/>
      <c r="D45" s="378"/>
      <c r="E45" s="174"/>
      <c r="F45" s="743"/>
      <c r="G45" s="744"/>
      <c r="H45" s="744"/>
      <c r="I45" s="744"/>
      <c r="J45" s="745"/>
      <c r="K45" s="171"/>
      <c r="L45" s="171"/>
      <c r="M45" s="103"/>
    </row>
    <row r="46" spans="2:13" s="56" customFormat="1" ht="16.5" thickBot="1">
      <c r="B46" s="736"/>
      <c r="C46" s="376"/>
      <c r="D46" s="376" t="s">
        <v>233</v>
      </c>
      <c r="E46" s="379"/>
      <c r="F46" s="380"/>
      <c r="G46" s="380"/>
      <c r="H46" s="380"/>
      <c r="I46" s="381"/>
      <c r="J46" s="382"/>
      <c r="K46" s="171"/>
      <c r="L46" s="171"/>
      <c r="M46" s="103"/>
    </row>
    <row r="47" spans="2:13" s="56" customFormat="1">
      <c r="B47" s="735">
        <v>2022</v>
      </c>
      <c r="C47" s="367"/>
      <c r="D47" s="160"/>
      <c r="E47" s="172"/>
      <c r="F47" s="746"/>
      <c r="G47" s="747"/>
      <c r="H47" s="747"/>
      <c r="I47" s="747"/>
      <c r="J47" s="748"/>
      <c r="K47" s="171"/>
      <c r="L47" s="171"/>
      <c r="M47" s="103"/>
    </row>
    <row r="48" spans="2:13" s="56" customFormat="1">
      <c r="B48" s="749"/>
      <c r="C48" s="368"/>
      <c r="D48" s="161"/>
      <c r="E48" s="173"/>
      <c r="F48" s="743"/>
      <c r="G48" s="744"/>
      <c r="H48" s="744"/>
      <c r="I48" s="744"/>
      <c r="J48" s="745"/>
      <c r="K48" s="171"/>
      <c r="L48" s="171"/>
      <c r="M48" s="103"/>
    </row>
    <row r="49" spans="2:13" s="56" customFormat="1">
      <c r="B49" s="749"/>
      <c r="C49" s="368">
        <v>217475</v>
      </c>
      <c r="D49" s="414" t="s">
        <v>722</v>
      </c>
      <c r="E49" s="173" t="s">
        <v>717</v>
      </c>
      <c r="F49" s="743" t="s">
        <v>723</v>
      </c>
      <c r="G49" s="744"/>
      <c r="H49" s="744"/>
      <c r="I49" s="744"/>
      <c r="J49" s="745"/>
      <c r="K49" s="171"/>
      <c r="L49" s="171"/>
      <c r="M49" s="103"/>
    </row>
    <row r="50" spans="2:13" s="56" customFormat="1" ht="16.5" thickBot="1">
      <c r="B50" s="749"/>
      <c r="C50" s="377"/>
      <c r="D50" s="378"/>
      <c r="E50" s="174"/>
      <c r="F50" s="743"/>
      <c r="G50" s="744"/>
      <c r="H50" s="744"/>
      <c r="I50" s="744"/>
      <c r="J50" s="745"/>
      <c r="K50" s="171"/>
      <c r="L50" s="171"/>
      <c r="M50" s="103"/>
    </row>
    <row r="51" spans="2:13" s="56" customFormat="1" ht="16.5" thickBot="1">
      <c r="B51" s="736"/>
      <c r="C51" s="443">
        <f>C49</f>
        <v>217475</v>
      </c>
      <c r="D51" s="376" t="s">
        <v>233</v>
      </c>
      <c r="E51" s="379"/>
      <c r="F51" s="380"/>
      <c r="G51" s="380"/>
      <c r="H51" s="380"/>
      <c r="I51" s="381"/>
      <c r="J51" s="382"/>
      <c r="K51" s="171"/>
      <c r="L51" s="171"/>
      <c r="M51" s="103"/>
    </row>
    <row r="52" spans="2:13" s="56" customFormat="1">
      <c r="B52" s="735">
        <v>2021</v>
      </c>
      <c r="C52" s="367"/>
      <c r="D52" s="160"/>
      <c r="E52" s="172"/>
      <c r="F52" s="746"/>
      <c r="G52" s="747"/>
      <c r="H52" s="747"/>
      <c r="I52" s="747"/>
      <c r="J52" s="748"/>
      <c r="K52" s="171"/>
      <c r="L52" s="171"/>
      <c r="M52" s="103"/>
    </row>
    <row r="53" spans="2:13" s="56" customFormat="1">
      <c r="B53" s="749"/>
      <c r="C53" s="368"/>
      <c r="D53" s="161"/>
      <c r="E53" s="173"/>
      <c r="F53" s="743"/>
      <c r="G53" s="744"/>
      <c r="H53" s="744"/>
      <c r="I53" s="744"/>
      <c r="J53" s="745"/>
      <c r="K53" s="171"/>
      <c r="L53" s="171"/>
      <c r="M53" s="103"/>
    </row>
    <row r="54" spans="2:13" s="56" customFormat="1">
      <c r="B54" s="749"/>
      <c r="C54" s="368">
        <v>25861</v>
      </c>
      <c r="D54" s="414" t="s">
        <v>724</v>
      </c>
      <c r="E54" s="173" t="s">
        <v>721</v>
      </c>
      <c r="F54" s="743" t="s">
        <v>723</v>
      </c>
      <c r="G54" s="744"/>
      <c r="H54" s="744"/>
      <c r="I54" s="744"/>
      <c r="J54" s="745"/>
      <c r="K54" s="171"/>
      <c r="L54" s="171"/>
      <c r="M54" s="103"/>
    </row>
    <row r="55" spans="2:13" s="56" customFormat="1" ht="16.5" thickBot="1">
      <c r="B55" s="749"/>
      <c r="C55" s="377"/>
      <c r="D55" s="378"/>
      <c r="E55" s="174"/>
      <c r="F55" s="743"/>
      <c r="G55" s="744"/>
      <c r="H55" s="744"/>
      <c r="I55" s="744"/>
      <c r="J55" s="745"/>
      <c r="K55" s="171"/>
      <c r="L55" s="171"/>
      <c r="M55" s="103"/>
    </row>
    <row r="56" spans="2:13" s="56" customFormat="1" ht="16.5" thickBot="1">
      <c r="B56" s="736"/>
      <c r="C56" s="444">
        <f>C54</f>
        <v>25861</v>
      </c>
      <c r="D56" s="445" t="s">
        <v>233</v>
      </c>
      <c r="E56" s="379"/>
      <c r="F56" s="380"/>
      <c r="G56" s="380"/>
      <c r="H56" s="380"/>
      <c r="I56" s="381"/>
      <c r="J56" s="382"/>
      <c r="K56" s="171"/>
      <c r="L56" s="171"/>
      <c r="M56" s="103"/>
    </row>
    <row r="57" spans="2:13">
      <c r="I57" s="16"/>
      <c r="J57" s="16"/>
    </row>
    <row r="58" spans="2:13">
      <c r="B58" s="13" t="s">
        <v>248</v>
      </c>
    </row>
  </sheetData>
  <mergeCells count="84">
    <mergeCell ref="I13:I15"/>
    <mergeCell ref="J13:J15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6:J18"/>
    <mergeCell ref="J19:J21"/>
    <mergeCell ref="J22:J24"/>
    <mergeCell ref="I16:I18"/>
    <mergeCell ref="I19:I21"/>
    <mergeCell ref="H16:H18"/>
    <mergeCell ref="H19:H21"/>
    <mergeCell ref="F22:F24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6:D18"/>
    <mergeCell ref="D19:D21"/>
    <mergeCell ref="G10:G12"/>
    <mergeCell ref="G16:G18"/>
    <mergeCell ref="G19:G21"/>
    <mergeCell ref="E16:E18"/>
    <mergeCell ref="E19:E21"/>
    <mergeCell ref="G13:G15"/>
    <mergeCell ref="F10:F12"/>
    <mergeCell ref="F16:F18"/>
    <mergeCell ref="F19:F21"/>
    <mergeCell ref="J10:J12"/>
    <mergeCell ref="H10:H12"/>
    <mergeCell ref="D10:D12"/>
    <mergeCell ref="B29:B31"/>
    <mergeCell ref="C16:C18"/>
    <mergeCell ref="C19:C21"/>
    <mergeCell ref="C22:C24"/>
    <mergeCell ref="B22:B24"/>
    <mergeCell ref="B16:B18"/>
    <mergeCell ref="B19:B21"/>
    <mergeCell ref="H13:H15"/>
    <mergeCell ref="E22:E24"/>
    <mergeCell ref="I22:I24"/>
    <mergeCell ref="D22:D24"/>
    <mergeCell ref="G22:G24"/>
    <mergeCell ref="H22:H24"/>
    <mergeCell ref="K13:K15"/>
    <mergeCell ref="L13:L15"/>
    <mergeCell ref="M13:M15"/>
    <mergeCell ref="B13:B15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Ivana</cp:lastModifiedBy>
  <cp:lastPrinted>2026-04-24T09:13:06Z</cp:lastPrinted>
  <dcterms:created xsi:type="dcterms:W3CDTF">2013-03-12T08:27:17Z</dcterms:created>
  <dcterms:modified xsi:type="dcterms:W3CDTF">2026-04-24T09:13:13Z</dcterms:modified>
</cp:coreProperties>
</file>