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tabRatio="817" firstSheet="13" activeTab="17"/>
  </bookViews>
  <sheets>
    <sheet name="Биланс стања -претходна год." sheetId="1" r:id="rId1"/>
    <sheet name="Биланс успеха - претходна год." sheetId="2" r:id="rId2"/>
    <sheet name="Извештај о ток. гот.- претходна" sheetId="3" r:id="rId3"/>
    <sheet name="Анализа" sheetId="4" r:id="rId4"/>
    <sheet name="Биланс стања - план " sheetId="5" r:id="rId5"/>
    <sheet name="Биланс успеха - план" sheetId="6" r:id="rId6"/>
    <sheet name="Извештај о токовима- план" sheetId="7" r:id="rId7"/>
    <sheet name="Субвенције - план" sheetId="8" r:id="rId8"/>
    <sheet name=" Трошкови запослених - план" sheetId="9" r:id="rId9"/>
    <sheet name="Структура запослених по сектори" sheetId="10" r:id="rId10"/>
    <sheet name="Планирана структура запосленост" sheetId="11" r:id="rId11"/>
    <sheet name="Динамика запошљавања-план" sheetId="12" r:id="rId12"/>
    <sheet name="Зараде" sheetId="13" r:id="rId13"/>
    <sheet name="Зараде - разлика уплате" sheetId="14" r:id="rId14"/>
    <sheet name="Накнаде НО-СД" sheetId="15" r:id="rId15"/>
    <sheet name="Накнаде КЗР" sheetId="16" r:id="rId16"/>
    <sheet name="Кредитна задуженост" sheetId="17" r:id="rId17"/>
    <sheet name="Набавке" sheetId="18" r:id="rId18"/>
    <sheet name="Капитална и инвестиције" sheetId="19" r:id="rId19"/>
    <sheet name="Средства за посебне намене" sheetId="20" r:id="rId20"/>
    <sheet name="Sheet1" sheetId="21" r:id="rId21"/>
    <sheet name="Sheet2" sheetId="22" r:id="rId22"/>
  </sheets>
  <definedNames>
    <definedName name="_xlnm.Print_Area" localSheetId="8">' Трошкови запослених - план'!$B$2:$I$40</definedName>
    <definedName name="_xlnm.Print_Area" localSheetId="3">'Анализа'!$B$1:$F$73</definedName>
    <definedName name="_xlnm.Print_Area" localSheetId="4">'Биланс стања - план '!$B$1:$I$147</definedName>
    <definedName name="_xlnm.Print_Area" localSheetId="1">'Биланс успеха - претходна год.'!$B$2:$F$84</definedName>
    <definedName name="_xlnm.Print_Area" localSheetId="11">'Динамика запошљавања-план'!$B$2:$I$34</definedName>
    <definedName name="_xlnm.Print_Area" localSheetId="12">'Зараде'!$B$2:$O$70</definedName>
    <definedName name="_xlnm.Print_Area" localSheetId="13">'Зараде - разлика уплате'!$A$2:$F$23</definedName>
    <definedName name="_xlnm.Print_Area" localSheetId="2">'Извештај о ток. гот.- претходна'!$C$3:$F$60</definedName>
    <definedName name="_xlnm.Print_Area" localSheetId="6">'Извештај о токовима- план'!$B$3:$G$58</definedName>
    <definedName name="_xlnm.Print_Area" localSheetId="18">'Капитална и инвестиције'!$B$3:$M$44</definedName>
    <definedName name="_xlnm.Print_Area" localSheetId="16">'Кредитна задуженост'!$B$2:$Q$48</definedName>
    <definedName name="_xlnm.Print_Area" localSheetId="17">'Набавке'!#REF!</definedName>
    <definedName name="_xlnm.Print_Area" localSheetId="15">'Накнаде КЗР'!$B$2:$L$44</definedName>
    <definedName name="_xlnm.Print_Area" localSheetId="14">'Накнаде НО-СД'!$B$2:$L$43</definedName>
    <definedName name="_xlnm.Print_Area" localSheetId="10">'Планирана структура запосленост'!$C$2:$K$32</definedName>
    <definedName name="_xlnm.Print_Area" localSheetId="19">'Средства за посебне намене'!$B$2:$I$20</definedName>
    <definedName name="_xlnm.Print_Area" localSheetId="9">'Структура запослених по сектори'!$B$1:$X$29</definedName>
  </definedNames>
  <calcPr fullCalcOnLoad="1"/>
</workbook>
</file>

<file path=xl/sharedStrings.xml><?xml version="1.0" encoding="utf-8"?>
<sst xmlns="http://schemas.openxmlformats.org/spreadsheetml/2006/main" count="1894" uniqueCount="907">
  <si>
    <t xml:space="preserve">Квалификациона структура </t>
  </si>
  <si>
    <t>Старосна структура</t>
  </si>
  <si>
    <t>Редни број</t>
  </si>
  <si>
    <t>ВСС</t>
  </si>
  <si>
    <t xml:space="preserve">До 30 година </t>
  </si>
  <si>
    <t>До 5 година</t>
  </si>
  <si>
    <t>ВС</t>
  </si>
  <si>
    <t>5 до 10</t>
  </si>
  <si>
    <t>ВКВ</t>
  </si>
  <si>
    <t xml:space="preserve">40 до 50 </t>
  </si>
  <si>
    <t>10 до 15</t>
  </si>
  <si>
    <t>ССС</t>
  </si>
  <si>
    <t xml:space="preserve">50 до 60 </t>
  </si>
  <si>
    <t>15 до 20</t>
  </si>
  <si>
    <t>КВ</t>
  </si>
  <si>
    <t>20 до 25</t>
  </si>
  <si>
    <t>ПК</t>
  </si>
  <si>
    <t>25 до 30</t>
  </si>
  <si>
    <t>НК</t>
  </si>
  <si>
    <t>Просечна старост</t>
  </si>
  <si>
    <t>30 до 35</t>
  </si>
  <si>
    <t>УКУПНО</t>
  </si>
  <si>
    <t>Преко 35</t>
  </si>
  <si>
    <t>Остало</t>
  </si>
  <si>
    <t xml:space="preserve">Планирано </t>
  </si>
  <si>
    <t>СРЕДСТВА ЗА ПОСЕБНЕ НАМЕНЕ</t>
  </si>
  <si>
    <t>Позиција</t>
  </si>
  <si>
    <t>Спонзорство</t>
  </si>
  <si>
    <t>Донације</t>
  </si>
  <si>
    <t>Хуманитарне активности</t>
  </si>
  <si>
    <t>Спортске активности</t>
  </si>
  <si>
    <t>Реклама и пропаганда</t>
  </si>
  <si>
    <t>Б. ТОКОВИ ГОТОВИНЕ ИЗ АКТИВНОСТИ ИНВЕСТИРАЊА</t>
  </si>
  <si>
    <t>1. Продаја акција и удела (нето приливи)</t>
  </si>
  <si>
    <t>3. Остали финансијски пласмани (нето приливи)</t>
  </si>
  <si>
    <t>4. Примљене камате из активности инвестирања</t>
  </si>
  <si>
    <t>5. Примљене дивиденде</t>
  </si>
  <si>
    <t>1. Куповина акција и удела (нето одливи)</t>
  </si>
  <si>
    <t>3. Остали финансијски пласмани (нето одливи)</t>
  </si>
  <si>
    <t>В. ТОКОВИ ГОТОВИНЕ ИЗ АКТИВНОСТИ ФИНАНСИРАЊА</t>
  </si>
  <si>
    <t>1. Увећање основног капитала</t>
  </si>
  <si>
    <t>1. Откуп сопствених акција и удела</t>
  </si>
  <si>
    <t>Добра</t>
  </si>
  <si>
    <t>Услуге</t>
  </si>
  <si>
    <t>Радови</t>
  </si>
  <si>
    <t>ПАСИВА</t>
  </si>
  <si>
    <t>14</t>
  </si>
  <si>
    <t>24</t>
  </si>
  <si>
    <t>АОП</t>
  </si>
  <si>
    <t xml:space="preserve">Дневнице на службеном путу </t>
  </si>
  <si>
    <t xml:space="preserve">Накнаде трошкова на службеном путу
 </t>
  </si>
  <si>
    <t>ИЗВЕШТАЈ О ТОКОВИМА ГОТОВИНЕ</t>
  </si>
  <si>
    <t>1. Продаја и примљени аванси</t>
  </si>
  <si>
    <t>2. Примљене камате из пословних активности</t>
  </si>
  <si>
    <t>3. Остали приливи из редовног пословања</t>
  </si>
  <si>
    <t>1. Исплате добављачима и дати аванси</t>
  </si>
  <si>
    <t>3. Плаћене камате</t>
  </si>
  <si>
    <t>4. Порез на добитак</t>
  </si>
  <si>
    <t>навести основ</t>
  </si>
  <si>
    <t xml:space="preserve">ТРОШКОВИ ЗАПОСЛЕНИХ </t>
  </si>
  <si>
    <t>у динарима</t>
  </si>
  <si>
    <t>Р. бр.</t>
  </si>
  <si>
    <t>Трошкови запослених</t>
  </si>
  <si>
    <t>Број запослених</t>
  </si>
  <si>
    <t>Накнаде по уговору о делу</t>
  </si>
  <si>
    <t>Накнаде по ауторским уговорима</t>
  </si>
  <si>
    <t>Накнаде по уговору о привременим и повременим пословима</t>
  </si>
  <si>
    <t>Накнаде физичким лицима по основу осталих уговора</t>
  </si>
  <si>
    <t>Превоз запослених на посао и са посла</t>
  </si>
  <si>
    <t>Отпремнина за одлазак у пензију</t>
  </si>
  <si>
    <t>Број прималаца</t>
  </si>
  <si>
    <t>Јубиларне награде</t>
  </si>
  <si>
    <t>Смештај и исхрана на терену</t>
  </si>
  <si>
    <t>Помоћ радницима и породици радника</t>
  </si>
  <si>
    <t>Стипендије</t>
  </si>
  <si>
    <t>Остале накнаде трошкова запосленима и осталим физичким лицима</t>
  </si>
  <si>
    <t>Основ одлива/пријема кадрова</t>
  </si>
  <si>
    <t>ДИНАМИКА ЗАПОШЉАВАЊА</t>
  </si>
  <si>
    <t>Опис</t>
  </si>
  <si>
    <t>Износ</t>
  </si>
  <si>
    <t>Репрезентација</t>
  </si>
  <si>
    <t>1</t>
  </si>
  <si>
    <t>Сопствена средства</t>
  </si>
  <si>
    <t>Позајмљена средства</t>
  </si>
  <si>
    <t>2</t>
  </si>
  <si>
    <t>3</t>
  </si>
  <si>
    <t>Приоритет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</si>
  <si>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</si>
  <si>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</si>
  <si>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</si>
  <si>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4</t>
  </si>
  <si>
    <t>5</t>
  </si>
  <si>
    <t>6</t>
  </si>
  <si>
    <t>7</t>
  </si>
  <si>
    <t>9</t>
  </si>
  <si>
    <t>10</t>
  </si>
  <si>
    <t>11</t>
  </si>
  <si>
    <t>12</t>
  </si>
  <si>
    <t>ПОЗИЦИЈА</t>
  </si>
  <si>
    <t>1. Основна зарада по акцији</t>
  </si>
  <si>
    <t>1.</t>
  </si>
  <si>
    <t>2.</t>
  </si>
  <si>
    <t>3.</t>
  </si>
  <si>
    <t>4.</t>
  </si>
  <si>
    <t>5.</t>
  </si>
  <si>
    <t>6.</t>
  </si>
  <si>
    <t>7.</t>
  </si>
  <si>
    <t>АКТИВА</t>
  </si>
  <si>
    <t>Накнаде члановима скупштине</t>
  </si>
  <si>
    <t>НОВОЗАПОСЛЕНИ</t>
  </si>
  <si>
    <t>ПОСЛОВОДСТВО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</si>
  <si>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</si>
  <si>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</si>
  <si>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</si>
  <si>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</si>
  <si>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</si>
  <si>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</si>
  <si>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</si>
  <si>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</si>
  <si>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</si>
  <si>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</si>
  <si>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</si>
  <si>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</si>
  <si>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ПРОСЕК</t>
  </si>
  <si>
    <t>51 осим 513</t>
  </si>
  <si>
    <t>541 до 549</t>
  </si>
  <si>
    <t>663 и 664</t>
  </si>
  <si>
    <t>1. Финансијски расходи из односа са матичним и зависним правним лицима</t>
  </si>
  <si>
    <t>2. Финансијски расходи из односа са осталим повезаним правним лицима</t>
  </si>
  <si>
    <t>566 и 569</t>
  </si>
  <si>
    <t>683 и 685</t>
  </si>
  <si>
    <t>583 и 585</t>
  </si>
  <si>
    <t>57 и 58, осим 583 и 585</t>
  </si>
  <si>
    <t>2. Дугорочни кредити (нето приливи)</t>
  </si>
  <si>
    <t>3. Краткорочни кредити (нето приливи)</t>
  </si>
  <si>
    <t>4. Остале дугорочне обавезе</t>
  </si>
  <si>
    <t>5. Остале краткорочне обавезе</t>
  </si>
  <si>
    <t>И. НЕГАТИВНЕ КУРСНЕ РАЗЛИКЕ ПО ОСНОВУ ПРЕРАЧУНА ГОТОВИНЕ</t>
  </si>
  <si>
    <t>А. УПИСАНИ А НЕУПЛАЋЕНИ КАПИТАЛ</t>
  </si>
  <si>
    <t>3. Гудвил</t>
  </si>
  <si>
    <t>4. Остала нематеријална имовина</t>
  </si>
  <si>
    <t>5. Нематеријална имовина у припреми</t>
  </si>
  <si>
    <t>6. Аванси за нематеријалну имовину</t>
  </si>
  <si>
    <t>1. Земљиште</t>
  </si>
  <si>
    <t>2. Грађевински објекти</t>
  </si>
  <si>
    <t>3. Постројења и опрема</t>
  </si>
  <si>
    <t>4. Инвестиционе некретнине</t>
  </si>
  <si>
    <t>5. Остале некретнине, постројења и опрема</t>
  </si>
  <si>
    <t>8. Аванси за некретнине, постројења и опрему</t>
  </si>
  <si>
    <t>1. Шуме и вишегодишњи засади</t>
  </si>
  <si>
    <t>2. Основно стадо</t>
  </si>
  <si>
    <t>3. Биолошка средства у припреми</t>
  </si>
  <si>
    <t>4. Аванси за биолошка средства</t>
  </si>
  <si>
    <t>1. Учешћа у капиталу зависних правних лица</t>
  </si>
  <si>
    <t>В. ОДЛОЖЕНА ПОРЕСКА СРЕДСТВА</t>
  </si>
  <si>
    <t>Класа 1</t>
  </si>
  <si>
    <t>2. Недовршена производња и недовршене услуге</t>
  </si>
  <si>
    <t>3. Готови производи</t>
  </si>
  <si>
    <t>13</t>
  </si>
  <si>
    <t>4. Роба</t>
  </si>
  <si>
    <t>15</t>
  </si>
  <si>
    <t>6. Плаћени аванси за залихе и услуге</t>
  </si>
  <si>
    <t>21</t>
  </si>
  <si>
    <t>22</t>
  </si>
  <si>
    <t>27</t>
  </si>
  <si>
    <t>Ђ. ВАНБИЛАНСНА АКТИВА</t>
  </si>
  <si>
    <t>1. Акцијски капитал</t>
  </si>
  <si>
    <t>3. Улози</t>
  </si>
  <si>
    <t>4. Државни капитал</t>
  </si>
  <si>
    <t>5. Друштвени капитал</t>
  </si>
  <si>
    <t>6. Задружни удели</t>
  </si>
  <si>
    <t>7. Емисиона премија</t>
  </si>
  <si>
    <t>8. Остали основни капитал</t>
  </si>
  <si>
    <t>IV. РЕЗЕРВЕ</t>
  </si>
  <si>
    <t>33 осим 330</t>
  </si>
  <si>
    <t>1. Резервисања за трошкове у гарантном року</t>
  </si>
  <si>
    <t>3. Резервисања за трошкове реструктурирања</t>
  </si>
  <si>
    <t>4. Резервисања за накнаде и друге бенефиције запослених</t>
  </si>
  <si>
    <t>402 и 409</t>
  </si>
  <si>
    <t>6. Остала дугорочна резервисања</t>
  </si>
  <si>
    <t>1. Обавезе које се могу конвертовати у капитал</t>
  </si>
  <si>
    <t>2. Обавезе према матичним и зависним правним лицима</t>
  </si>
  <si>
    <t>49 осим 498</t>
  </si>
  <si>
    <t>И  З  Н  О  С</t>
  </si>
  <si>
    <t>Маса НЕТО зарада (зарада по одбитку припадајућих пореза и доприноса на терет запосленог)</t>
  </si>
  <si>
    <t>Маса БРУТО 1  зарада (зарада са припадајућим порезом и доприносима на терет запосленог)</t>
  </si>
  <si>
    <t xml:space="preserve">Маса БРУТО 2 зарада (зарада са припадајућим порезом и доприносима на терет послодавца) </t>
  </si>
  <si>
    <t>Број запослених  по кадровској евиденцији - УКУПНО*</t>
  </si>
  <si>
    <t>4.1.</t>
  </si>
  <si>
    <t xml:space="preserve"> - на неодређено време</t>
  </si>
  <si>
    <t>4.2.</t>
  </si>
  <si>
    <t>- на одређено време</t>
  </si>
  <si>
    <t>8</t>
  </si>
  <si>
    <t>16</t>
  </si>
  <si>
    <t>17</t>
  </si>
  <si>
    <t>18</t>
  </si>
  <si>
    <t>19</t>
  </si>
  <si>
    <t>20</t>
  </si>
  <si>
    <t>25</t>
  </si>
  <si>
    <t>26</t>
  </si>
  <si>
    <t>28</t>
  </si>
  <si>
    <t xml:space="preserve">Укупна вредност </t>
  </si>
  <si>
    <t>Средства Буџета  (по контима)</t>
  </si>
  <si>
    <t>* Закон о привременом уређивању основица за обрачун и исплату плата, односно зарада и других сталних примања код корисника јавних средстава</t>
  </si>
  <si>
    <t>А. ТОКОВИ ГОТОВИНЕ ИЗ ПОСЛОВНИХ АКТИВНОСТИ</t>
  </si>
  <si>
    <t>I. Приливи готовине из пословних активности (1 до 3)</t>
  </si>
  <si>
    <t>II. Одливи готовине из пословних активности (1 до 5)</t>
  </si>
  <si>
    <t>2. Зараде, накнаде зарада и остали лични расходи</t>
  </si>
  <si>
    <t>5. Одливи по основу осталих јавних прихода</t>
  </si>
  <si>
    <t>III. Нето прилив готовине из пословних активности (I-II)</t>
  </si>
  <si>
    <t>IV. Нето одлив готовине из пословних активности (II-I)</t>
  </si>
  <si>
    <t>I. Приливи готовине из активности инвестирања (1 до 5)</t>
  </si>
  <si>
    <t>2. Продаја нематеријалне имовине, некретнина, постројења, опреме и биолошких средстава</t>
  </si>
  <si>
    <t>II. Одливи готовине из активности инвестирања (1 до 3)</t>
  </si>
  <si>
    <t>2. Куповина нематеријалне имовине, некретнина, постројења, опреме и биолошких средстава</t>
  </si>
  <si>
    <t>III. Нето прилив готовине из активности инвестирања (I-II)</t>
  </si>
  <si>
    <t>IV. Нето одлив готовине из активности инвестирања (II-I)</t>
  </si>
  <si>
    <t>I. Приливи готовине из активности финансирања (1 до 5)</t>
  </si>
  <si>
    <t>II. Одливи готовине из активности финансирања (1 до 6)</t>
  </si>
  <si>
    <t>2. Дугорочни кредити (одливи)</t>
  </si>
  <si>
    <t>3. Краткорочни кредити (одливи)</t>
  </si>
  <si>
    <t>4. Остале обавезе (одливи)</t>
  </si>
  <si>
    <t>5. Финансијски лизинг</t>
  </si>
  <si>
    <t>6. Исплаћене дивиденде</t>
  </si>
  <si>
    <t>III. Нето прилив готовине из активности финансирања (I-II)</t>
  </si>
  <si>
    <t>IV. Нето одлив готовине из активности финансирања (II-I)</t>
  </si>
  <si>
    <t>З. ГОТОВИНА НА ПОЧЕТКУ ОБРАЧУНСКОГ ПЕРИОДА</t>
  </si>
  <si>
    <t>Ж. ПОЗИТИВНЕ КУРСНЕ РАЗЛИКЕ ПО ОСНОВУ ПРЕРАЧУНА ГОТОВИНЕ</t>
  </si>
  <si>
    <t>ПРИХОДИ ИЗ РЕДОВНОГ ПОСЛОВАЊА</t>
  </si>
  <si>
    <t>60 до 65, осим 62 и 63</t>
  </si>
  <si>
    <t>А. ПОСЛОВНИ ПРИХОДИ (1002 + 1009 + 1016 + 1017)</t>
  </si>
  <si>
    <t>I. ПРИХОДИ ОД ПРОДАЈЕ РОБЕ (1003 + 1004 + 1005 + 1006 + 1007+ 1008)</t>
  </si>
  <si>
    <t>1. Приходи од продаје робе матичним и зависним правним лицима на домаћем тржишту</t>
  </si>
  <si>
    <t>2. Приходи од продаје робе матичним и зависним правним лицима на иностраном тржишту</t>
  </si>
  <si>
    <t>3. Приходи од продаје робе осталим повезаним правним лицима на домаћем тржишту</t>
  </si>
  <si>
    <t>4. Приходи од продаје робе осталим повезаним правним лицима на иностраном тржишту</t>
  </si>
  <si>
    <t>5. Приходи од продаје робе на домаћем тржишту</t>
  </si>
  <si>
    <t>6. Приходи од продаје робе на иностраном тржишту</t>
  </si>
  <si>
    <t>II. ПРИХОДИ ОД ПРОДАЈЕ ПРОИЗВОДА И УСЛУГА
(1010 + 1011 + 1012 + 1013 + 1014 + 1015)</t>
  </si>
  <si>
    <t>1. Приходи од продаје производа и услуга матичним и зависним правним лицима на домаћем тржишту</t>
  </si>
  <si>
    <t>2. Приходи од продаје производа и услуга матичним и зависним правним лицима на иностраном тржишту</t>
  </si>
  <si>
    <t>3. Приходи од продаје производа и услуга осталим повезаним правним лицима на домаћем тржишту</t>
  </si>
  <si>
    <t>4. Приходи од продаје производа и услуга осталим повезаним правним лицима на иностраном тржишту</t>
  </si>
  <si>
    <t>5. Приходи од продаје производа и услуга на домаћем тржишту</t>
  </si>
  <si>
    <t>6. Приходи од продаје готових производа и услуга на иностраном тржишту</t>
  </si>
  <si>
    <t>III. ПРИХОДИ ОД ПРЕМИЈА, СУБВЕНЦИЈА, ДОТАЦИЈА, ДОНАЦИЈА И СЛ.</t>
  </si>
  <si>
    <t>IV. ДРУГИ ПОСЛОВНИ ПРИХОДИ</t>
  </si>
  <si>
    <t>РАСХОДИ ИЗ РЕДОВНОГ ПОСЛОВАЊА</t>
  </si>
  <si>
    <t>50 до 55, 62 и 63</t>
  </si>
  <si>
    <t>Б. ПОСЛОВНИ РАСХОДИ (1019 – 1020 – 1021 + 1022 + 1023 + 1024 + 1025 + 1026 + 1027 + 1028+ 1029) ≥ 0</t>
  </si>
  <si>
    <t>I. НАБАВНА ВРЕДНОСТ ПРОДАТЕ РОБЕ</t>
  </si>
  <si>
    <t>II. ПРИХОДИ ОД АКТИВИРАЊА УЧИНАКА И РОБЕ</t>
  </si>
  <si>
    <t>III. ПОВЕЋАЊЕ ВРЕДНОСТИ ЗАЛИХА НЕДОВРШЕНИХ И ГОТОВИХ ПРОИЗВОДА И НЕДОВРШЕНИХ УСЛУГА</t>
  </si>
  <si>
    <t>IV. СМАЊЕЊЕ ВРЕДНОСТИ ЗАЛИХА НЕДОВРШЕНИХ И ГОТОВИХ ПРОИЗВОДА И НЕДОВРШЕНИХ УСЛУГА</t>
  </si>
  <si>
    <t>V. ТРОШКОВИ МАТЕРИЈАЛА</t>
  </si>
  <si>
    <t>VI. ТРОШКОВИ ГОРИВА И ЕНЕРГИЈЕ</t>
  </si>
  <si>
    <t>VII. ТРОШКОВИ ЗАРАДА, НАКНАДА ЗАРАДА И ОСТАЛИ ЛИЧНИ РАСХОДИ</t>
  </si>
  <si>
    <t>VIII. ТРОШКОВИ ПРОИЗВОДНИХ УСЛУГА</t>
  </si>
  <si>
    <t>IX. ТРОШКОВИ АМОРТИЗАЦИЈЕ</t>
  </si>
  <si>
    <t>X. ТРОШКОВИ ДУГОРОЧНИХ РЕЗЕРВИСАЊА</t>
  </si>
  <si>
    <t>XI. НЕМАТЕРИЈАЛНИ ТРОШКОВИ</t>
  </si>
  <si>
    <t>В. ПОСЛОВНИ ДОБИТАК (1001 – 1018) ≥ 0</t>
  </si>
  <si>
    <t>Г. ПОСЛОВНИ ГУБИТАК (1018 – 1001) ≥ 0</t>
  </si>
  <si>
    <t>Д. ФИНАНСИЈСКИ ПРИХОДИ (1033 + 1038 + 1039)</t>
  </si>
  <si>
    <t>66, осим 662, 663 и 664</t>
  </si>
  <si>
    <t>I. ФИНАНСИЈСКИ ПРИХОДИ ОД ПОВЕЗАНИХ ЛИЦА И ОСТАЛИ ФИНАНСИЈСКИ ПРИХОДИ (1034 + 1035 + 1036 + 1037)</t>
  </si>
  <si>
    <t>1. Финансијски приходи од матичних и зависних правних лица</t>
  </si>
  <si>
    <t>2. Финансијски приходи од осталих повезаних правних лица</t>
  </si>
  <si>
    <t>3. Приходи од учешћа у добитку придружених правних лица и заједничких подухвата</t>
  </si>
  <si>
    <t>4. Остали финансијски приходи</t>
  </si>
  <si>
    <t>II. ПРИХОДИ ОД КАМАТА (ОД ТРЕЋИХ ЛИЦА)</t>
  </si>
  <si>
    <t>III. ПОЗИТИВНЕ КУРСНЕ РАЗЛИКЕ И ПОЗИТИВНИ ЕФЕКТИ ВАЛУТНЕ КЛАУЗУЛЕ (ПРЕМА ТРЕЋИМ ЛИЦИМА)</t>
  </si>
  <si>
    <t>Ђ. ФИНАНСИЈСКИ РАСХОДИ (1041 + 1046 + 1047)</t>
  </si>
  <si>
    <t>56, осим 562, 563 и 564</t>
  </si>
  <si>
    <t>3. Расходи од учешћа у губитку придружених правних лица и заједничких подухвата</t>
  </si>
  <si>
    <t>4. Остали финансијски расходи</t>
  </si>
  <si>
    <t>II. РАСХОДИ КАМАТА (ПРЕМА ТРЕЋИМ ЛИЦИМА)</t>
  </si>
  <si>
    <t>563 и 564</t>
  </si>
  <si>
    <t>III. НЕГАТИВНЕ КУРСНЕ РАЗЛИКЕ И НЕГАТИВНИ ЕФЕКТИ ВАЛУТНЕ КЛАУЗУЛЕ (ПРЕМА ТРЕЋИМ ЛИЦИМА)</t>
  </si>
  <si>
    <t>Е. ДОБИТАК ИЗ ФИНАНСИРАЊА (1032 – 1040)</t>
  </si>
  <si>
    <t>Ж. ГУБИТАК ИЗ ФИНАНСИРАЊА (1040 – 1032)</t>
  </si>
  <si>
    <t>З. ПРИХОДИ ОД УСКЛАЂИВАЊА ВРЕДНОСТИ ОСТАЛЕ ИМОВИНЕ КОЈА СЕ ИСКАЗУЈЕ ПО ФЕР ВРЕДНОСТИ КРОЗ БИЛАНС УСПЕХА</t>
  </si>
  <si>
    <t>И. РАСХОДИ ОД УСКЛАЂИВАЊА ВРЕДНОСТИ ОСТАЛЕ ИМОВИНЕ КОЈА СЕ ИСКАЗУЈЕ ПО ФЕР ВРЕДНОСТИ КРОЗ БИЛАНС УСПЕХА</t>
  </si>
  <si>
    <t>67 и 68, осим 683 и 685</t>
  </si>
  <si>
    <t>Ј. ОСТАЛИ ПРИХОДИ</t>
  </si>
  <si>
    <t>К. ОСТАЛИ РАСХОДИ</t>
  </si>
  <si>
    <t>Л. ДОБИТАК ИЗ РЕДОВНОГ ПОСЛОВАЊА ПРЕ ОПОРЕЗИВАЊА 
(1030 – 1031 + 1048 – 1049 + 1050 – 1051 + 1052 – 1053)</t>
  </si>
  <si>
    <t>Љ. ГУБИТАК ИЗ РЕДОВНОГ ПОСЛОВАЊА ПРЕ ОПОРЕЗИВАЊА
 (1031 – 1030 + 1049 – 1048 + 1051 – 1050 + 1053 – 1052)</t>
  </si>
  <si>
    <t>69-59</t>
  </si>
  <si>
    <t>М. НЕТО ДОБИТАК ПОСЛОВАЊА КОЈЕ СЕ ОБУСТАВЉА, ЕФЕКТИ ПРОМЕНЕ РАЧУНОВОДСТВЕНЕ ПОЛИТИКЕ И ИСПРАВКА ГРЕШАКА ИЗ РАНИЈИХ ПЕРИОДА</t>
  </si>
  <si>
    <t>59-69</t>
  </si>
  <si>
    <t>Н. НЕТО ГУБИТАК ПОСЛОВАЊА КОЈЕ СЕ ОБУСТАВЉА, РАСХОДИ ПРОМЕНЕ РАЧУНОВОДСТВЕНЕ ПОЛИТИКЕ И ИСПРАВКА ГРЕШАКА ИЗ РАНИЈИХ ПЕРИОДА</t>
  </si>
  <si>
    <t>Њ. ДОБИТАК ПРЕ ОПОРЕЗИВАЊА (1054 – 1055 + 1056 – 1057)</t>
  </si>
  <si>
    <t>О. ГУБИТАК ПРЕ ОПОРЕЗИВАЊА (1055 – 1054 + 1057 – 1056)</t>
  </si>
  <si>
    <t>П. ПОРЕЗ НА ДОБИТАК</t>
  </si>
  <si>
    <t>I. ПОРЕСКИ РАСХОД ПЕРИОДА</t>
  </si>
  <si>
    <t>део 722</t>
  </si>
  <si>
    <t>II. ОДЛОЖЕНИ ПОРЕСКИ РАСХОДИ ПЕРИОДА</t>
  </si>
  <si>
    <t>III. ОДЛОЖЕНИ ПОРЕСКИ ПРИХОДИ ПЕРИОДА</t>
  </si>
  <si>
    <t>Р. ИСПЛАЋЕНА ЛИЧНА ПРИМАЊА ПОСЛОДАВЦА</t>
  </si>
  <si>
    <t>I. НЕТО ДОБИТАК КОЈИ ПРИПАДА МАЊИНСКИМ УЛАГАЧИМА</t>
  </si>
  <si>
    <t>II. НЕТО ДОБИТАК КОЈИ ПРИПАДА ВЕЋИНСКОМ ВЛАСНИКУ</t>
  </si>
  <si>
    <t>2. Умањена (разводњена) зарада по акцији</t>
  </si>
  <si>
    <t>I. НЕМАТЕРИЈАЛНА ИМОВИНА (0004+0005+0006+0007+0008+0009)</t>
  </si>
  <si>
    <t>010 и део 019</t>
  </si>
  <si>
    <t>1. Улагања у развој</t>
  </si>
  <si>
    <t>011, 012 и део 019</t>
  </si>
  <si>
    <t>2. Концесије, патенти, лиценце, робне и услужне марке, софтвер и остала права</t>
  </si>
  <si>
    <t>013 и део 019</t>
  </si>
  <si>
    <t>014 и део 019</t>
  </si>
  <si>
    <t>015 и део 019</t>
  </si>
  <si>
    <t>016 и део 019</t>
  </si>
  <si>
    <t>II. НЕКРЕТНИНЕ, ПОСТРОJEЊА И ОПРЕМА (0011 + 0012 + 0013 + 0014 + 0015 + 0016 + 0017 + 0018)</t>
  </si>
  <si>
    <t>020, 021 и део 029</t>
  </si>
  <si>
    <t>022 и део 029</t>
  </si>
  <si>
    <t>023 и део 029</t>
  </si>
  <si>
    <t>024 и део 029</t>
  </si>
  <si>
    <t>025 и део 029</t>
  </si>
  <si>
    <t>026 и део 029</t>
  </si>
  <si>
    <t>6. Некретнине, постројења и опрема у припреми</t>
  </si>
  <si>
    <t>027 и део 029</t>
  </si>
  <si>
    <t>7. Улагања на туђим некретнинама, постројењима и опреми</t>
  </si>
  <si>
    <t>028 и део 029</t>
  </si>
  <si>
    <t>III. БИОЛОШКА СРЕДСТВА (0020 + 0021 + 0022 + 0023)</t>
  </si>
  <si>
    <t>030, 031 и део 039</t>
  </si>
  <si>
    <t>032 и део 039</t>
  </si>
  <si>
    <t>037 и део 039</t>
  </si>
  <si>
    <t>038 и део 039</t>
  </si>
  <si>
    <t>04. осим 047</t>
  </si>
  <si>
    <t>IV. ДУГОРОЧНИ ФИНАНСИЈСКИ ПЛАСМАНИ 0025 + 0026 + 0027 + 0028 + 0029 + 0030 + 0031 + 0032 + 0033)</t>
  </si>
  <si>
    <t>040 и део 049</t>
  </si>
  <si>
    <t>041 и део 049</t>
  </si>
  <si>
    <t>2. Учешћа у капиталу придружених правних лица и заједничким подухватима</t>
  </si>
  <si>
    <t>042 и део 049</t>
  </si>
  <si>
    <t>3. Учешћа у капиталу осталих правних лица и друге хартије од вредности расположиве за продају</t>
  </si>
  <si>
    <t>део 043, део 044 и део 049</t>
  </si>
  <si>
    <t>4. Дугорочни пласмани матичним и зависним правним лицима</t>
  </si>
  <si>
    <t>5. Дугорочни пласмани осталим повезаним правним лицима</t>
  </si>
  <si>
    <t>део 045 и део 049</t>
  </si>
  <si>
    <t>6. Дугорочни пласмани у земљи</t>
  </si>
  <si>
    <t>7. Дугорочни пласмани у иностранству</t>
  </si>
  <si>
    <t>046 и део 049</t>
  </si>
  <si>
    <t>8. Хартије од вредности које се држе до доспећа</t>
  </si>
  <si>
    <t>048 и део 049</t>
  </si>
  <si>
    <t>9. Остали дугорочни финансијски пласмани</t>
  </si>
  <si>
    <t>V. ДУГОРОЧНА ПОТРАЖИВАЊА (0035 + 0036 + 0037 + 0038 + 0039 + 0040 + 0041)</t>
  </si>
  <si>
    <t>050 и део 059</t>
  </si>
  <si>
    <t>1. Потраживања од матичног и зависних правних лица</t>
  </si>
  <si>
    <t>051 и део 059</t>
  </si>
  <si>
    <t>2. Потраживања од осталих повезаних лица</t>
  </si>
  <si>
    <t>052 и део 059</t>
  </si>
  <si>
    <t>3. Потраживања по основу продаје на робни кредит</t>
  </si>
  <si>
    <t>4. Потраживања за продају по уговорима о финансијском лизингу</t>
  </si>
  <si>
    <t>054 и део 059</t>
  </si>
  <si>
    <t>5. Потраживања по основу јемства</t>
  </si>
  <si>
    <t>055 и део 059</t>
  </si>
  <si>
    <t>6. Спорна и сумњива потраживања</t>
  </si>
  <si>
    <t>056 и део 059</t>
  </si>
  <si>
    <t>7. Остала дугорочна потраживања</t>
  </si>
  <si>
    <t>Г. ОБРТНА ИМОВИНА (0044 + 0051 + 0059 + 0060 + 0061 + 0062 + 0068 + 0069 + 0070)</t>
  </si>
  <si>
    <t>I. ЗАЛИХЕ (0045 + 0046 + 0047 + 0048 + 0049 + 0050)</t>
  </si>
  <si>
    <t>1. Материјал, резервни делови, алат и ситан инвентар</t>
  </si>
  <si>
    <t>5. Стална средства намењена продаји</t>
  </si>
  <si>
    <t>II. ПОТРАЖИВАЊА ПО ОСНОВУ ПРОДАЈЕ (0052 + 0053 + 0054 + 0055 + 0056 + 0057 + 0058)</t>
  </si>
  <si>
    <t>200 и део 209</t>
  </si>
  <si>
    <t>1. Купци у земљи – матична и зависна правна лица</t>
  </si>
  <si>
    <t>201 и део 209</t>
  </si>
  <si>
    <t>2. Купци у Иностранству – матична и зависна правна лица</t>
  </si>
  <si>
    <t>202 и део 209</t>
  </si>
  <si>
    <t>3. Купци у земљи – остала повезана правна лица</t>
  </si>
  <si>
    <t>203 и део 209</t>
  </si>
  <si>
    <t>4. Купци у иностранству – остала повезана правна лица</t>
  </si>
  <si>
    <t>204 и део 209</t>
  </si>
  <si>
    <t>5. Купци у земљи</t>
  </si>
  <si>
    <t>205 и део 209</t>
  </si>
  <si>
    <t>6. Купци у иностранству</t>
  </si>
  <si>
    <t>206 и део 209</t>
  </si>
  <si>
    <t>7. Остала потраживања по основу продаје</t>
  </si>
  <si>
    <t>III. ПОТРАЖИВАЊА ИЗ СПЕЦИФИЧНИХ ПОСЛОВА</t>
  </si>
  <si>
    <t>IV. ДРУГА ПОТРАЖИВАЊА</t>
  </si>
  <si>
    <t>V. ФИНАНСИЈСКА СРЕДСТВА КОЈА СЕ ВРЕДНУЈУ ПО ФЕР ВРЕДНОСТИ КРОЗ БИЛАНС УСПЕХА</t>
  </si>
  <si>
    <t>23 осим 236 и 237</t>
  </si>
  <si>
    <t>VI. КРАТКОРОЧНИ ФИНАНСИЈСКИ ПЛАСМАНИ (0063 + 0064 + 0065 + 0066 + 0067)</t>
  </si>
  <si>
    <t>230 и део 239</t>
  </si>
  <si>
    <t>1. Краткорочни кредити и пласмани – матична и зависна правна лица</t>
  </si>
  <si>
    <t>231 и део 239</t>
  </si>
  <si>
    <t>2. Краткорочни кредити и пласмани – остала повезана правна лица</t>
  </si>
  <si>
    <t>232 и део 239</t>
  </si>
  <si>
    <t>3. Краткорочни кредити и зајмови у земљи</t>
  </si>
  <si>
    <t>233 и део 239</t>
  </si>
  <si>
    <t>4. Краткорочни кредити и зајмови у иностранству</t>
  </si>
  <si>
    <t>234, 235, 238 и део 239</t>
  </si>
  <si>
    <t>5. Остали краткорочни финансијски пласмани</t>
  </si>
  <si>
    <t>VII. ГОТОВИНСКИ ЕКВИВАЛЕНТИ И ГОТОВИНА</t>
  </si>
  <si>
    <t>VIII. ПОРЕЗ НА ДОДАТУ ВРЕДНОСТ</t>
  </si>
  <si>
    <t>28 осим 288</t>
  </si>
  <si>
    <t>IX. АКТИВНА ВРЕМЕНСКА РАЗГРАНИЧЕЊА</t>
  </si>
  <si>
    <t>Д. УКУПНА АКТИВА = ПОСЛОВНА ИМОВИНА (0001 + 0002 + 0042 + 0043)</t>
  </si>
  <si>
    <t>А. КАПИТАЛ (0402 + 0411 – 0412 + 0413 + 0414 + 0415 – 0416 + 0417 + 0420 – 0421) ≥ 0 = (0071 – 0424 – 0441 – 0442)</t>
  </si>
  <si>
    <t>0401</t>
  </si>
  <si>
    <t>I. ОСНОВНИ КАПИТАЛ (0403 + 0404 + 0405 + 0406 + 0407 + 0408 + 0409 + 0410)</t>
  </si>
  <si>
    <t>0402</t>
  </si>
  <si>
    <t>0403</t>
  </si>
  <si>
    <t>2. Удели друштава с ограниченом одговорношћу</t>
  </si>
  <si>
    <t>0404</t>
  </si>
  <si>
    <t>0405</t>
  </si>
  <si>
    <t>0406</t>
  </si>
  <si>
    <t>0407</t>
  </si>
  <si>
    <t>0408</t>
  </si>
  <si>
    <t>0409</t>
  </si>
  <si>
    <t>0410</t>
  </si>
  <si>
    <t>II. УПИСАНИ А НЕУПЛАЋЕНИ КАПИТАЛ</t>
  </si>
  <si>
    <t>0411</t>
  </si>
  <si>
    <t>047 и 237</t>
  </si>
  <si>
    <t>III. ОТКУПЉЕНЕ СОПСТВЕНЕ АКЦИЈЕ</t>
  </si>
  <si>
    <t>0412</t>
  </si>
  <si>
    <t>0413</t>
  </si>
  <si>
    <t>V. РЕВАЛОРИЗАЦИОНЕ РЕЗЕРВЕ ПО ОСНОВУ РЕВАЛОРИЗАЦИЈЕ НЕМАТЕРИЈАЛНЕ ИМОВИНЕ, НЕКРЕТНИНА, ПОСТРОЈЕЊА И ОПРЕМЕ</t>
  </si>
  <si>
    <t>0414</t>
  </si>
  <si>
    <t>VI. НЕРЕАЛИЗОВАНИ ДОБИЦИ ПО ОСНОВУ ХАРТИЈА ОД ВРЕДНОСТИ И ДРУГИХ КОМПОНЕНТИ ОСТАЛОГ СВЕОБУХВАТНОГ РЕЗУЛТАТА (потражна салда рачуна групе 33 осим 330)</t>
  </si>
  <si>
    <t>0415</t>
  </si>
  <si>
    <t>VII. НЕРЕАЛИЗОВАНИ ГУБИЦИ ПО ОСНОВУ ХАРТИЈА ОД ВРЕДНОСТИ И ДРУГИХ КОМПОНЕНТИ ОСТАЛОГ СВЕОБУХВАТНОГ РЕЗУЛТАТА (дуговна салда рачуна групе 33 осим 330)</t>
  </si>
  <si>
    <t>0416</t>
  </si>
  <si>
    <t>VIII. НЕРАСПОРЕЂЕНИ ДОБИТАК (0418 + 0419)</t>
  </si>
  <si>
    <t>0417</t>
  </si>
  <si>
    <t>1. Нераспоређени добитак ранијих година</t>
  </si>
  <si>
    <t>0418</t>
  </si>
  <si>
    <t>2. Нераспоређени добитак текуће године</t>
  </si>
  <si>
    <t>0419</t>
  </si>
  <si>
    <t>IX. УЧЕШЋЕ БЕЗ ПРАВА КОНТРОЛЕ</t>
  </si>
  <si>
    <t>0420</t>
  </si>
  <si>
    <t>X. ГУБИТАК (0422 + 0423)</t>
  </si>
  <si>
    <t>0421</t>
  </si>
  <si>
    <t>1. Губитак ранијих година</t>
  </si>
  <si>
    <t>0422</t>
  </si>
  <si>
    <t>2. Губитак текуће године</t>
  </si>
  <si>
    <t>0423</t>
  </si>
  <si>
    <t>Б. ДУГОРОЧНА РЕЗЕРВИСАЊА И ОБАВЕЗЕ (0425 + 0432)</t>
  </si>
  <si>
    <t>0424</t>
  </si>
  <si>
    <t>X. ДУГОРОЧНА РЕЗЕРВИСАЊА (0426 + 0427 + 0428 + 0429 + 0430 + 0431)</t>
  </si>
  <si>
    <t>0425</t>
  </si>
  <si>
    <t>0426</t>
  </si>
  <si>
    <t>2. Резервисања за трошкове обнављања природних богатстава</t>
  </si>
  <si>
    <t>0427</t>
  </si>
  <si>
    <t>0428</t>
  </si>
  <si>
    <t>0429</t>
  </si>
  <si>
    <t>5. Резервисања за трошкове судских спорова</t>
  </si>
  <si>
    <t>0430</t>
  </si>
  <si>
    <t>0431</t>
  </si>
  <si>
    <t>II. ДУГОРОЧНЕ ОБАВЕЗЕ (0433 + 0434 + 0435 + 0436 + 0437 + 0438 + 0439 + 0440)</t>
  </si>
  <si>
    <t>0432</t>
  </si>
  <si>
    <t>0433</t>
  </si>
  <si>
    <t>0434</t>
  </si>
  <si>
    <t>3. Обавезе према осталим повезаним правним лицима</t>
  </si>
  <si>
    <t>0435</t>
  </si>
  <si>
    <t>4. Обавезе по емитованим хартијама од вредности у периоду дужем од годину дана</t>
  </si>
  <si>
    <t>0436</t>
  </si>
  <si>
    <t>5. Дугорочни кредити и зајмови у земљи</t>
  </si>
  <si>
    <t>0437</t>
  </si>
  <si>
    <t>6. Дугорочни кредити и зајмови у иностранству</t>
  </si>
  <si>
    <t>0438</t>
  </si>
  <si>
    <t>7. Обавезе по основу финансијског лизинга</t>
  </si>
  <si>
    <t>0439</t>
  </si>
  <si>
    <t>8. Остале дугорочне обавезе</t>
  </si>
  <si>
    <t>0440</t>
  </si>
  <si>
    <t>В. ОДЛОЖЕНЕ ПОРЕСКЕ ОБАВЕЗЕ</t>
  </si>
  <si>
    <t>0441</t>
  </si>
  <si>
    <t>42 до 49 (осим 498)</t>
  </si>
  <si>
    <t>Г. КРАТКОРОЧНЕ ОБАВЕЗЕ (0443 + 0450 + 0451 + 0459 + 0460 + 0461 + 0462)</t>
  </si>
  <si>
    <t>0442</t>
  </si>
  <si>
    <t>I. КРАТКОРОЧНЕ ФИНАНСИЈСКЕ ОБАВЕЗЕ (0444 + 0445 + 0446 + 0447 + 0448 + 0449)</t>
  </si>
  <si>
    <t>0443</t>
  </si>
  <si>
    <t>1. Краткорочни кредити од матичних и зависних правних лица</t>
  </si>
  <si>
    <t>0444</t>
  </si>
  <si>
    <t>2. Краткорочни кредити од осталих повезаних правних лица</t>
  </si>
  <si>
    <t>0445</t>
  </si>
  <si>
    <t>0446</t>
  </si>
  <si>
    <t>0447</t>
  </si>
  <si>
    <t>5. Обавезе по основу сталних средстава и средстава обустављеног пословања намењених продаји</t>
  </si>
  <si>
    <t>0448</t>
  </si>
  <si>
    <t>424, 425, 426 и 429</t>
  </si>
  <si>
    <t>6. Остале краткорочне финансијске обавезе</t>
  </si>
  <si>
    <t>0449</t>
  </si>
  <si>
    <t>II. ПРИМЉЕНИ АВАНСИ, ДЕПОЗИТИ И КАУЦИЈЕ</t>
  </si>
  <si>
    <t>0450</t>
  </si>
  <si>
    <t>43 осим 430</t>
  </si>
  <si>
    <t>III. ОБАВЕЗЕ ИЗ ПОСЛОВАЊА (0452 + 0453 + 0454 + 0455 + 0456 + 0457 + 0458)</t>
  </si>
  <si>
    <t>0451</t>
  </si>
  <si>
    <t>1. Добављачи – матична и зависна правна лица у земљи</t>
  </si>
  <si>
    <t>0452</t>
  </si>
  <si>
    <t>2. Добављачи – матична и зависна правна лица у иностранству</t>
  </si>
  <si>
    <t>0453</t>
  </si>
  <si>
    <t>3. Добављачи – остала повезана правна лица у земљи</t>
  </si>
  <si>
    <t>0454</t>
  </si>
  <si>
    <t>4. Добављачи – остала повезана правна лица у иностранству</t>
  </si>
  <si>
    <t>0455</t>
  </si>
  <si>
    <t>5. Добављачи у земљи</t>
  </si>
  <si>
    <t>0456</t>
  </si>
  <si>
    <t>6. Добављачи у иностранству</t>
  </si>
  <si>
    <t>0457</t>
  </si>
  <si>
    <t>7. Остале обавезе из пословања</t>
  </si>
  <si>
    <t>0458</t>
  </si>
  <si>
    <t>44, 45 и 46</t>
  </si>
  <si>
    <t>IV. ОСТАЛЕ КРАТКОРОЧНЕ ОБАВЕЗЕ</t>
  </si>
  <si>
    <t>0459</t>
  </si>
  <si>
    <t>V. ОБАВЕЗЕ ПО ОСНОВУ ПОРЕЗА НА ДОДАТУ ВРЕДНОСТ</t>
  </si>
  <si>
    <t>0460</t>
  </si>
  <si>
    <t>VI. ОБАВЕЗЕ ЗА ОСТАЛЕ ПОРЕЗЕ, ДОПРИНОСЕ И ДРУГЕ ДАЖБИНЕ</t>
  </si>
  <si>
    <t>0461</t>
  </si>
  <si>
    <t>VII. ПАСИВНА ВРЕМЕНСКА РАЗГРАНИЧЕЊА</t>
  </si>
  <si>
    <t>0462</t>
  </si>
  <si>
    <t>Д. ГУБИТАК ИЗНАД ВИСИНЕ КАПИТАЛА (0412 + 0416 + 0421 – 0420 – 0417 – 0415 – 0414 – 0413 – 0411 – 0402) ≥ 0 = (0441 + 0424 + 0442 – 0071) ≥ 0</t>
  </si>
  <si>
    <t>0463</t>
  </si>
  <si>
    <t>Ђ. УКУПНА ПАСИВА (0424 + 0442 + 0441 + 0401 – 0463) ≥ 0</t>
  </si>
  <si>
    <t>0464</t>
  </si>
  <si>
    <t>Е. ВАНБИЛАНСНА ПАСИВА</t>
  </si>
  <si>
    <t>0465</t>
  </si>
  <si>
    <r>
      <t xml:space="preserve">Б.СТАЛНА ИМОВИНА </t>
    </r>
    <r>
      <rPr>
        <sz val="14"/>
        <rFont val="Times New Roman"/>
        <family val="1"/>
      </rPr>
      <t>(0003+0010+0019+0024+0034)</t>
    </r>
  </si>
  <si>
    <t xml:space="preserve">Маса зарада </t>
  </si>
  <si>
    <t>СТАРОЗАПОСЛЕНИ*</t>
  </si>
  <si>
    <t>у 000 динара</t>
  </si>
  <si>
    <t>*Претходна година</t>
  </si>
  <si>
    <t>Структура по полу</t>
  </si>
  <si>
    <t>23</t>
  </si>
  <si>
    <t>Накнаде члановима Комисије за ревизију</t>
  </si>
  <si>
    <t>Накнада председника</t>
  </si>
  <si>
    <t xml:space="preserve">                Структура запослених по секторима/организационим јединицама</t>
  </si>
  <si>
    <t>Сектор/Организациона јединица</t>
  </si>
  <si>
    <t>Број систематизованих радних места</t>
  </si>
  <si>
    <t xml:space="preserve"> Број запослених по кадровској евиденцији</t>
  </si>
  <si>
    <t xml:space="preserve">Број запослених на неодређено време </t>
  </si>
  <si>
    <t>Број запослених на одређено време</t>
  </si>
  <si>
    <t>УКУПНО:</t>
  </si>
  <si>
    <t>Пословни приходи</t>
  </si>
  <si>
    <t>План</t>
  </si>
  <si>
    <t>Реализација</t>
  </si>
  <si>
    <t>Реализација/План (%)</t>
  </si>
  <si>
    <t>Пословни расходи</t>
  </si>
  <si>
    <t>Укупни приходи</t>
  </si>
  <si>
    <t>Укупни расходи</t>
  </si>
  <si>
    <t>Пословни резултат</t>
  </si>
  <si>
    <t>Нето резултат</t>
  </si>
  <si>
    <t>Број запослених на дан 31.12.</t>
  </si>
  <si>
    <t>Реализација - план</t>
  </si>
  <si>
    <t>Просечна нето зарада</t>
  </si>
  <si>
    <t>Рацио анализа</t>
  </si>
  <si>
    <t>EBITDA</t>
  </si>
  <si>
    <t>Ликвидност</t>
  </si>
  <si>
    <t>Дуг / капитал</t>
  </si>
  <si>
    <t>Профитна                       бруто маргина</t>
  </si>
  <si>
    <t xml:space="preserve">Економичност </t>
  </si>
  <si>
    <t>Продуктивност</t>
  </si>
  <si>
    <t>Број прималаца накнаде по уговору о привременим и повременим пословима*</t>
  </si>
  <si>
    <t>Број прималаца накнаде по уговору о делу*</t>
  </si>
  <si>
    <t>СУБВЕНЦИЈЕ И ОСТАЛИ ПРИХОДИ ИЗ БУЏЕТА</t>
  </si>
  <si>
    <t>Приход</t>
  </si>
  <si>
    <t>Пренето из буџета</t>
  </si>
  <si>
    <t xml:space="preserve">Неутрошено </t>
  </si>
  <si>
    <t>Износ неутрошених средстава из ранијих година                                     (у односу на претходну)</t>
  </si>
  <si>
    <t>4 (2-3)</t>
  </si>
  <si>
    <t>Субвенције</t>
  </si>
  <si>
    <t>Остали приходи из буџета*</t>
  </si>
  <si>
    <t>01.01. до 31.03.</t>
  </si>
  <si>
    <t>01.01. до 30.06.</t>
  </si>
  <si>
    <t>01.01. до 30.09.</t>
  </si>
  <si>
    <t>01.01. до 31.12.</t>
  </si>
  <si>
    <t>* Под осталим приходима из буџета сматрају се сви приходи који нису субвенције (нпр. додела средстава из буџета по јавном позиву, конкурсу и сл).</t>
  </si>
  <si>
    <t>Број прималаца накнаде по основу осталих уговора*</t>
  </si>
  <si>
    <t>Број прималаца накнаде по ауторским уговорима*</t>
  </si>
  <si>
    <t xml:space="preserve">** позиције од 5 до 28 које се исказују у новчаним јединицама приказати у бруто износу </t>
  </si>
  <si>
    <t>Број чланова Комисије за ревизију*</t>
  </si>
  <si>
    <t>Број чланова скупштине*</t>
  </si>
  <si>
    <t xml:space="preserve">* број запослених/прималаца/чланова последњег дана извештајног периода </t>
  </si>
  <si>
    <t>Структура по времену у радном односу</t>
  </si>
  <si>
    <t>Накнаде Надзорног одбора / Скупштине у нето износу</t>
  </si>
  <si>
    <t>Надзорни одбор / Скупштина -                                                              реализација претходна година</t>
  </si>
  <si>
    <t>Месец</t>
  </si>
  <si>
    <t>Накнаде Надзорног одбора / Скупштине у бруто износу</t>
  </si>
  <si>
    <t>Накнада члана</t>
  </si>
  <si>
    <t>Број чланова</t>
  </si>
  <si>
    <t xml:space="preserve">Укупан износ </t>
  </si>
  <si>
    <t>1+(2*3)</t>
  </si>
  <si>
    <t>Уплата у буџет</t>
  </si>
  <si>
    <t>Накнаде Комисије за ревизију у нето износу</t>
  </si>
  <si>
    <t>Накнаде Комисије за ревизију у бруто износу</t>
  </si>
  <si>
    <t>у 000 дин</t>
  </si>
  <si>
    <t xml:space="preserve">Назив инвестиционог улагања </t>
  </si>
  <si>
    <t>Година почетка финансирања</t>
  </si>
  <si>
    <t>Година завршетка финансирања</t>
  </si>
  <si>
    <t>Износ инвестиционог улагања закључно са претходном годином</t>
  </si>
  <si>
    <t>Укупно:</t>
  </si>
  <si>
    <t>ПЛАН ИНВЕСТИЦИЈА</t>
  </si>
  <si>
    <t>Реализовано закључно са 31.12.20_ 
претходне године</t>
  </si>
  <si>
    <t xml:space="preserve">ПЛАН КАПИТАЛНИХ УЛАГАЊА </t>
  </si>
  <si>
    <t>Структура финансирања</t>
  </si>
  <si>
    <t>Износ према
 извору финансирања</t>
  </si>
  <si>
    <t>20_
план                      (текућа година)</t>
  </si>
  <si>
    <t>20_
план                              (текућа +1 година)</t>
  </si>
  <si>
    <t>Након ____                        (+3 године)</t>
  </si>
  <si>
    <t>Назив капиталног пројекта</t>
  </si>
  <si>
    <t xml:space="preserve">Износ уплате у буџет РС </t>
  </si>
  <si>
    <t>(2-3)</t>
  </si>
  <si>
    <t>Просечна зарада</t>
  </si>
  <si>
    <t xml:space="preserve">30 до 40  </t>
  </si>
  <si>
    <t>Мушки</t>
  </si>
  <si>
    <t>Женски</t>
  </si>
  <si>
    <t>Р.бр.</t>
  </si>
  <si>
    <r>
      <t>Г. СВЕГА ПРИЛИВ ГОТОВИНЕ</t>
    </r>
    <r>
      <rPr>
        <sz val="12"/>
        <color indexed="8"/>
        <rFont val="Times New Roman"/>
        <family val="1"/>
      </rPr>
      <t> (3001 + 3013 + 3025)</t>
    </r>
  </si>
  <si>
    <r>
      <t>Д. СВЕГА ОДЛИВ ГОТОВИНЕ</t>
    </r>
    <r>
      <rPr>
        <sz val="12"/>
        <color indexed="8"/>
        <rFont val="Times New Roman"/>
        <family val="1"/>
      </rPr>
      <t> (3005 + 3019 + 3031)</t>
    </r>
  </si>
  <si>
    <r>
      <t>Ђ. НЕТО ПРИЛИВ ГОТОВИНЕ</t>
    </r>
    <r>
      <rPr>
        <sz val="12"/>
        <color indexed="8"/>
        <rFont val="Times New Roman"/>
        <family val="1"/>
      </rPr>
      <t> (3040 – 3041)</t>
    </r>
  </si>
  <si>
    <r>
      <t>Е. НЕТО ОДЛИВ ГОТОВИНЕ</t>
    </r>
    <r>
      <rPr>
        <sz val="12"/>
        <color indexed="8"/>
        <rFont val="Times New Roman"/>
        <family val="1"/>
      </rPr>
      <t> (3041 – 3040)</t>
    </r>
  </si>
  <si>
    <r>
      <t xml:space="preserve">Ј. ГОТОВИНА НА КРАЈУ ОБРАЧУНСКОГ ПЕРИОДА </t>
    </r>
    <r>
      <rPr>
        <sz val="12"/>
        <color indexed="8"/>
        <rFont val="Times New Roman"/>
        <family val="1"/>
      </rPr>
      <t>(3042 – 3043 + 3044 + 3045 – 3046)</t>
    </r>
  </si>
  <si>
    <t>Група рачуна, рачун</t>
  </si>
  <si>
    <t>AOП</t>
  </si>
  <si>
    <t>I. ФИНАНСИЈСКИ РАСХОДИ ИЗ ОДНОСА СА ПОВЕЗАНИМ ПРАВНИМ ЛИЦИМА И ОСТАЛИ ФИНАНСИЈСКИ РАСХОДИ (1042 + 1043 + 1044 + 1045)</t>
  </si>
  <si>
    <t>С. НЕТО ДОБИТАК (1058 – 1059 – 1060 – 1061 + 1062 - 1063)</t>
  </si>
  <si>
    <t>Т. НЕТО ГУБИТАК (1059 – 1058 + 1060 + 1061 – 1062 + 1063)</t>
  </si>
  <si>
    <t>III. НЕТО ГУБИТАК  КОЈИ ПРИПАДА МАЊИНСКИМ УЛАГАЧИМА</t>
  </si>
  <si>
    <t>IV. НЕТО ГУБИТАК  КОЈИ ПРИПАДА ВЕЋИНСКОМ ВЛАСНИКУ</t>
  </si>
  <si>
    <t>V. ЗАРАДА ПО АКЦИЈИ</t>
  </si>
  <si>
    <t>П О З И Ц И Ј А</t>
  </si>
  <si>
    <t>053 и део 059</t>
  </si>
  <si>
    <t xml:space="preserve">КРЕДИТНА ЗАДУЖЕНОСТ </t>
  </si>
  <si>
    <t>Кредитор</t>
  </si>
  <si>
    <t>Назив кредита / Пројекта</t>
  </si>
  <si>
    <t>Оригинална валута</t>
  </si>
  <si>
    <t>Гаранција државе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</si>
  <si>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</si>
  <si>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</si>
  <si>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</si>
  <si>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</si>
  <si>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</si>
  <si>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</si>
  <si>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План плаћања по кредиту за текућу годину                                                  у динарима</t>
  </si>
  <si>
    <t>Стање кредитне задужености у оригиналној валути
на дан 31.12.20_ 
текуће године</t>
  </si>
  <si>
    <t>Стање кредитне задужености у динарима
на дан 31.12.20_ 
текуће године</t>
  </si>
  <si>
    <t>Да/Не</t>
  </si>
  <si>
    <t>Укупно главница</t>
  </si>
  <si>
    <t>Укупно камата</t>
  </si>
  <si>
    <t>Домаћи кредитор</t>
  </si>
  <si>
    <t xml:space="preserve">   ...................</t>
  </si>
  <si>
    <t>Страни кредитор</t>
  </si>
  <si>
    <t>Укупно кредитно задужење</t>
  </si>
  <si>
    <t>од чега за ликвидност</t>
  </si>
  <si>
    <t>од чега за капиталне пројекте</t>
  </si>
  <si>
    <t>* година за коју се доноси Програм пословања</t>
  </si>
  <si>
    <t>ПЛАНИРАНО КРЕДИТНО ЗАДУЖИВАЊЕ У 20__. ГОДИНИ*</t>
  </si>
  <si>
    <t>ПЛАНИРАНА ФИНАНСИЈСКА СРЕДСТВА ЗА НАБАВКУ ДОБАРА,  РАДОВА  И  УСЛУГА</t>
  </si>
  <si>
    <t>Укупно услуге:</t>
  </si>
  <si>
    <t>Укупно радови:</t>
  </si>
  <si>
    <t>Укупно добра:</t>
  </si>
  <si>
    <t>у 000  динара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</si>
  <si>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</si>
  <si>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</si>
  <si>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</si>
  <si>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</si>
  <si>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</si>
  <si>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</si>
  <si>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</si>
  <si>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</si>
  <si>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</si>
  <si>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</si>
  <si>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</si>
  <si>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</si>
  <si>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</si>
  <si>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</si>
  <si>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</si>
  <si>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</si>
  <si>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</si>
  <si>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</si>
  <si>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</si>
  <si>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</si>
  <si>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</si>
  <si>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</si>
  <si>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</si>
  <si>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</si>
  <si>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</si>
  <si>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</si>
  <si>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</si>
  <si>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</si>
  <si>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</si>
  <si>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</si>
  <si>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</si>
  <si>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</si>
  <si>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</si>
  <si>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</si>
  <si>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</si>
  <si>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</si>
  <si>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</si>
  <si>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</si>
  <si>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</si>
  <si>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</si>
  <si>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</si>
  <si>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</si>
  <si>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</si>
  <si>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</si>
  <si>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</si>
  <si>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</si>
  <si>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</si>
  <si>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</si>
  <si>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</si>
  <si>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</si>
  <si>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</si>
  <si>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</si>
  <si>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</si>
  <si>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</si>
  <si>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</si>
  <si>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</si>
  <si>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</si>
  <si>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</si>
  <si>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</si>
  <si>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</si>
  <si>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</si>
  <si>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</si>
  <si>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</si>
  <si>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</si>
  <si>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</si>
  <si>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</si>
  <si>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</si>
  <si>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</si>
  <si>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</si>
  <si>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</si>
  <si>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</si>
  <si>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</si>
  <si>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20_
план                            (текућа +2 године)</t>
  </si>
  <si>
    <t>Број чланова надзорног одбора*</t>
  </si>
  <si>
    <t>Накнаде члановима надзорног одбора</t>
  </si>
  <si>
    <t>Број извршилаца</t>
  </si>
  <si>
    <t>Реализовано                                                                      (процена)</t>
  </si>
  <si>
    <t>…</t>
  </si>
  <si>
    <t xml:space="preserve">Преко 60 </t>
  </si>
  <si>
    <t xml:space="preserve">* исплата са проценом до краја године </t>
  </si>
  <si>
    <t>СТАРОЗАПОСЛЕНИ**</t>
  </si>
  <si>
    <t>Надзорни одбор / Скупштина -                                                     план текућа година</t>
  </si>
  <si>
    <t>Комисија за ревизију -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</si>
  <si>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</si>
  <si>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                                    реализација претходна година</t>
  </si>
  <si>
    <t>Надзорни одбор / Скупштина -                                                                                                                  план текућа година</t>
  </si>
  <si>
    <t>Комисија за ревизију -                                                                                                                    реализација претходна година</t>
  </si>
  <si>
    <t>Извор средстава</t>
  </si>
  <si>
    <t>УКУПНО = ДОБРА + УСЛУГЕ+РАДОВИ</t>
  </si>
  <si>
    <t>Прилог 1</t>
  </si>
  <si>
    <t>Прилог 1a</t>
  </si>
  <si>
    <t>Прилог 1б</t>
  </si>
  <si>
    <t xml:space="preserve">Прилог 2 </t>
  </si>
  <si>
    <t>Прилог 3</t>
  </si>
  <si>
    <t>Прилог 3а</t>
  </si>
  <si>
    <t>Прилог 3б</t>
  </si>
  <si>
    <t>Прилог 4</t>
  </si>
  <si>
    <t>Прилог 5</t>
  </si>
  <si>
    <t>Прилог 6</t>
  </si>
  <si>
    <t>Прилог 7</t>
  </si>
  <si>
    <t>Прилог 8</t>
  </si>
  <si>
    <t>Прилог 9</t>
  </si>
  <si>
    <t>Прилог 9а</t>
  </si>
  <si>
    <t>Прилог 10</t>
  </si>
  <si>
    <t xml:space="preserve"> </t>
  </si>
  <si>
    <t>Прилог 11</t>
  </si>
  <si>
    <t>Прилог 12</t>
  </si>
  <si>
    <t>План                                           01.01.-31.03.20___</t>
  </si>
  <si>
    <t>План                                         01.01.-30.06.20___</t>
  </si>
  <si>
    <t>План                                     01.01.-30.09.20___</t>
  </si>
  <si>
    <t>План                                                          01.01.-31.12.20___</t>
  </si>
  <si>
    <t>Прилог 14</t>
  </si>
  <si>
    <t>Прилог 15</t>
  </si>
  <si>
    <t>БИЛАНС СТАЊА  на дан 31.12.2017.</t>
  </si>
  <si>
    <t>План                     31.12.2017.</t>
  </si>
  <si>
    <t>Реализација  (процена)              31.12.2017.</t>
  </si>
  <si>
    <t>БИЛАНС УСПЕХА за период 01.01 - 31.12.2017.</t>
  </si>
  <si>
    <t>План
01.01-31.12.2017.</t>
  </si>
  <si>
    <t>Реализација (процена)
01.01-31.12.2017.</t>
  </si>
  <si>
    <t>Предузеће: ЈКП"7.октобар" ,матични број:08128260</t>
  </si>
  <si>
    <t>у периоду од 01.01. до 31.12.2017. године</t>
  </si>
  <si>
    <t>План 2017</t>
  </si>
  <si>
    <t>Реализација (процена) 2017</t>
  </si>
  <si>
    <t>План 
01.01-31.03.2018.</t>
  </si>
  <si>
    <t>План
01.01-30.06.2018.</t>
  </si>
  <si>
    <t>План 
01.01-30.09.2018.</t>
  </si>
  <si>
    <t>План 
01.01-31.12.2018.</t>
  </si>
  <si>
    <t>у периоду од 01.01. до 31.12. 2018. године</t>
  </si>
  <si>
    <t>Претходна година
2017</t>
  </si>
  <si>
    <t>План 
01.01-31.12.2017. Претходна година</t>
  </si>
  <si>
    <t>Реализација (процена) 
01.01-31.12.2017. Претходна година</t>
  </si>
  <si>
    <t>План
01.01-31.03.2018.</t>
  </si>
  <si>
    <t>План
01.01-30.09.2018.</t>
  </si>
  <si>
    <t>Исплаћена маса за зараде, број запослених и просечна зарада по месецима за 2017. годину*- Бруто 1</t>
  </si>
  <si>
    <t xml:space="preserve">Маса за зараде, број запослених и просечна зарада по месецима за 2018. годину - Бруто 1 </t>
  </si>
  <si>
    <t>*старозапослени у 2018. години су они запослени који су били у радном односу у предузећу у децембру претходне године</t>
  </si>
  <si>
    <t>Маса за зараде, број запослених и просечна зарада по месецима за 2018. годину - Бруто 2</t>
  </si>
  <si>
    <t>ПЛАН ОБРАЧУНА И ИСПЛАТЕ ЗАРАДА У 2018. ГОДИНИ</t>
  </si>
  <si>
    <t xml:space="preserve"> Обрачунат Бруто 2                                у 2018. години                                        пре примене закона*</t>
  </si>
  <si>
    <t xml:space="preserve"> Обрачунат Бруто 2                                         у 2018. години                                                   после примене закона*</t>
  </si>
  <si>
    <t xml:space="preserve"> Исплаћен Бруто 2 у 2017. години</t>
  </si>
  <si>
    <t>План у 2017.                           (претходна година)</t>
  </si>
  <si>
    <t>Реализација у 2017.                           (претходна година)</t>
  </si>
  <si>
    <t>План за                   01.01.-31.03.2018.</t>
  </si>
  <si>
    <t>План за                   01.01.-30.06.2018.</t>
  </si>
  <si>
    <t>План за                   01.01.-30.09.2018.</t>
  </si>
  <si>
    <t>План за                   01.01.-31.12.2018.</t>
  </si>
  <si>
    <t>БИЛАНС СТАЊА  на дан 31.12. 2018.</t>
  </si>
  <si>
    <t>План 31.03.2018.</t>
  </si>
  <si>
    <t>План 30.06.2018.</t>
  </si>
  <si>
    <t>План 30.09.2018.</t>
  </si>
  <si>
    <t>План 31.12.2018.</t>
  </si>
  <si>
    <t>БИЛАНС УСПЕХА за период 01.01 - 31.12.2018.</t>
  </si>
  <si>
    <t>План 01.01-31.12.2018.</t>
  </si>
  <si>
    <t>План за период 01.01-31.12.2018.текућа година</t>
  </si>
  <si>
    <t>Исплата по месецима  2017.</t>
  </si>
  <si>
    <t>** исплата са проценом до краја године старозапослени у 2017. години су они запослени који су били у радном односу у децембру претходне године</t>
  </si>
  <si>
    <t>Покрајински фонд за развој</t>
  </si>
  <si>
    <t>пољопривреде</t>
  </si>
  <si>
    <t>ЕУР</t>
  </si>
  <si>
    <t>НЕ</t>
  </si>
  <si>
    <t>Стање кредитне задужености у оригиналној валути
на дан 31.12.2017
претходне године</t>
  </si>
  <si>
    <t>6 месеци</t>
  </si>
  <si>
    <t>60 месеци</t>
  </si>
  <si>
    <t>27.04.2015.</t>
  </si>
  <si>
    <t>Стање кредитне задужености у оригиналној валути
на дан 31.12.2018
текуће године</t>
  </si>
  <si>
    <r>
      <rPr>
        <sz val="12"/>
        <rFont val="Times New Roman"/>
        <family val="1"/>
      </rPr>
      <t>Стање кредитне задужености у динарима
на дан 31.12.2018.</t>
    </r>
    <r>
      <rPr>
        <b/>
        <sz val="12"/>
        <rFont val="Times New Roman"/>
        <family val="1"/>
      </rPr>
      <t xml:space="preserve">
текуће године</t>
    </r>
  </si>
  <si>
    <t>План по месецима  2018.</t>
  </si>
  <si>
    <t>Стање кредитне задужености у динарима
на дан 31.12.2017
претходне године</t>
  </si>
  <si>
    <t>Остварено 31.12.2017.</t>
  </si>
  <si>
    <t>Сектор за опште и правне послове</t>
  </si>
  <si>
    <t>Сектор за финансијско-књиговодствене послове</t>
  </si>
  <si>
    <t>Сектор за водовод и канализацију</t>
  </si>
  <si>
    <t>Сектор за одржавање зеленила и чистоће, рекреационих и др јавних површина, пијаце и гробаља</t>
  </si>
  <si>
    <t>Сектор за транспорт и дистрибуцију гаса-сервис за одржавање возила</t>
  </si>
  <si>
    <t>Стање на дан 31.12.2017. године*</t>
  </si>
  <si>
    <t>Стање на дан 30.06.2018. године</t>
  </si>
  <si>
    <t>Одлив кадрова у периоду 
01.01.-31.03.2018.</t>
  </si>
  <si>
    <t>Одлив кадрова у периоду 
01.01.-30.09.2018.</t>
  </si>
  <si>
    <t>Пријем кадрова у периоду 
01.01.-31.03.2018.</t>
  </si>
  <si>
    <t>Пријем кадрова у периоду 
01.01.-30.09.2018.</t>
  </si>
  <si>
    <t>повећан обим посла (кв радник)</t>
  </si>
  <si>
    <t>Стање на дан 31.03.2018. године</t>
  </si>
  <si>
    <t>Стање на дан 30.09.2018. године</t>
  </si>
  <si>
    <t>Одлив кадрова у периоду 
01.01.-30.06.2018.</t>
  </si>
  <si>
    <t>Одлив кадрова у периоду 
01.01.-31.12.2018.</t>
  </si>
  <si>
    <t>Пријем кадрова у периоду 
01.01.-30.06.2018.</t>
  </si>
  <si>
    <t>Пријем кадрова у периоду 
01.01.-31.12.2018.</t>
  </si>
  <si>
    <t>Стање на дан 31.12.2018. године</t>
  </si>
  <si>
    <t>Број запослених 31.12.2017.*</t>
  </si>
  <si>
    <t>Број запослених 31.12.2018.</t>
  </si>
  <si>
    <t>/</t>
  </si>
  <si>
    <t>Брoj запослених 31.12.2017.*</t>
  </si>
  <si>
    <t>Остварено 31.12.2017</t>
  </si>
  <si>
    <t>План 
31.12.2018</t>
  </si>
  <si>
    <t>Реализација (процена)                               у 2017. години *</t>
  </si>
  <si>
    <t>Kанал џет</t>
  </si>
  <si>
    <t>Вибро плоча</t>
  </si>
  <si>
    <t>Пумпе за водовод и канализацију</t>
  </si>
  <si>
    <t>Електомагнетни мерач протока</t>
  </si>
  <si>
    <t>Хлоринатор за водоводни систем</t>
  </si>
  <si>
    <t>Надзорни систем бунара</t>
  </si>
  <si>
    <t>Усисивач за лишће</t>
  </si>
  <si>
    <t>Половни булдозер</t>
  </si>
  <si>
    <t>Тримери, тестере и косачице</t>
  </si>
  <si>
    <t>Апарат за електофузионо заваривање</t>
  </si>
  <si>
    <t>Материјал и ситан инвентар</t>
  </si>
  <si>
    <t>Резервни делови</t>
  </si>
  <si>
    <t>Електрична енергија</t>
  </si>
  <si>
    <t>Гориво и мазиво</t>
  </si>
  <si>
    <t>Хтз опрема</t>
  </si>
  <si>
    <t>Одржавање депоније</t>
  </si>
  <si>
    <t>Одржавање тримера и косилица</t>
  </si>
  <si>
    <t>Одржавање мреже, рачунара и тонера</t>
  </si>
  <si>
    <t>Осигурање имовине, лица и возила</t>
  </si>
  <si>
    <t>Анализа воде</t>
  </si>
  <si>
    <t>Одржавање електоинсталација</t>
  </si>
  <si>
    <t>Услуге рада канал џета</t>
  </si>
  <si>
    <t>Ремонт управљачког система бунарске пумпе</t>
  </si>
  <si>
    <t>Сервис и баждарење водомера и гасомера</t>
  </si>
  <si>
    <t>Ремонт пумпи за водовод и канализацију</t>
  </si>
  <si>
    <t>Услуга одоризације</t>
  </si>
  <si>
    <t>Вулканизерске услуге</t>
  </si>
  <si>
    <t>Електосервис возила</t>
  </si>
  <si>
    <t>Текуће одржавање механизације и сервис возила</t>
  </si>
  <si>
    <t>Контрола уличне гасне инсталације</t>
  </si>
  <si>
    <t>Израда елабората о зонама санитарне заштите</t>
  </si>
  <si>
    <t>Израда пројекта пијезометарске мреже на извориштима</t>
  </si>
  <si>
    <t>Надзор над резервама подземних вода</t>
  </si>
  <si>
    <t>Вођење књиге евеиденције резервни</t>
  </si>
  <si>
    <t>Очитавање водомера</t>
  </si>
  <si>
    <t>Геодетско снимање мреже</t>
  </si>
  <si>
    <t>Трошкови телефона, интернета и птт трошкови</t>
  </si>
  <si>
    <t>Трошкови рекламе, огласа, спонзорства</t>
  </si>
  <si>
    <t>Технички преглед и регистрација</t>
  </si>
  <si>
    <t>Заштита на раду</t>
  </si>
  <si>
    <t>Ревизија финансијских извештаја</t>
  </si>
  <si>
    <t>Адвокатске и правне услуге</t>
  </si>
  <si>
    <t>Здравствене услуге</t>
  </si>
  <si>
    <t>Образовање и семинари</t>
  </si>
  <si>
    <t>Одржавање софтвера</t>
  </si>
  <si>
    <t>20__. година (текућа -3 године)</t>
  </si>
  <si>
    <t>20__. година (текућа -2 године)</t>
  </si>
  <si>
    <t>2018. година (текућа -1 година)</t>
  </si>
  <si>
    <t>2017. година (текућа година)</t>
  </si>
  <si>
    <t>20__. година Реализација (текућа -3 године)</t>
  </si>
  <si>
    <t>20__. година Реализација (текућа -2 године)</t>
  </si>
  <si>
    <t>201. година Реализација (текућа -1 година)</t>
  </si>
  <si>
    <t>2018. година План                 (текућа година)</t>
  </si>
  <si>
    <t>Приказ планираних и реализованих пословних показатеља</t>
  </si>
  <si>
    <t xml:space="preserve">Самоходна косачица </t>
  </si>
  <si>
    <t>Опрема за чишћење снега</t>
  </si>
  <si>
    <t>АУТОФЕКАЛАЦ од 6 м3</t>
  </si>
  <si>
    <t>7.198.792,67</t>
  </si>
  <si>
    <t>Предузеће: ЈКП "7. Oктобар" MБ:08128260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</si>
</sst>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dd/mm/yyyy/"/>
    <numFmt numFmtId="185" formatCode="###########"/>
    <numFmt numFmtId="186" formatCode="[$-81A]d\.\ mmmm\ yyyy"/>
    <numFmt numFmtId="187" formatCode="#"/>
    <numFmt numFmtId="188" formatCode="[$-281A]d\.\ mmmm\ yyyy"/>
    <numFmt numFmtId="189" formatCode="[$-409]dddd\,\ mmmm\ dd\,\ yyyy"/>
    <numFmt numFmtId="190" formatCode="[$-409]h:mm:ss\ AM/PM"/>
  </numFmts>
  <fonts count="8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i/>
      <sz val="12"/>
      <name val="Times New Roman"/>
      <family val="1"/>
    </font>
    <font>
      <i/>
      <sz val="11"/>
      <color indexed="8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22"/>
      <name val="Times New Roman"/>
      <family val="1"/>
    </font>
    <font>
      <sz val="16"/>
      <name val="Arial"/>
      <family val="2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medium"/>
      <right style="thin"/>
      <top style="medium"/>
      <bottom style="thin"/>
      <diagonal style="thin"/>
    </border>
    <border diagonalUp="1">
      <left style="medium"/>
      <right style="thin"/>
      <top style="thin"/>
      <bottom style="medium"/>
      <diagonal style="thin"/>
    </border>
    <border diagonalUp="1">
      <left style="medium"/>
      <right style="medium"/>
      <top style="medium"/>
      <bottom style="thin"/>
      <diagonal style="thin"/>
    </border>
    <border diagonalUp="1">
      <left style="medium"/>
      <right style="medium"/>
      <top style="thin"/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>
      <alignment/>
      <protection/>
    </xf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9" fillId="29" borderId="1" applyNumberFormat="0" applyAlignment="0" applyProtection="0"/>
    <xf numFmtId="0" fontId="70" fillId="0" borderId="6" applyNumberFormat="0" applyFill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59" fillId="0" borderId="0">
      <alignment/>
      <protection/>
    </xf>
    <xf numFmtId="0" fontId="0" fillId="31" borderId="7" applyNumberFormat="0" applyFont="0" applyAlignment="0" applyProtection="0"/>
    <xf numFmtId="0" fontId="72" fillId="26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9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3" xfId="0" applyFont="1" applyBorder="1" applyAlignment="1">
      <alignment/>
    </xf>
    <xf numFmtId="0" fontId="14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2" fillId="0" borderId="0" xfId="0" applyFont="1" applyBorder="1" applyAlignment="1">
      <alignment wrapText="1"/>
    </xf>
    <xf numFmtId="0" fontId="11" fillId="0" borderId="0" xfId="0" applyFont="1" applyAlignment="1">
      <alignment/>
    </xf>
    <xf numFmtId="0" fontId="59" fillId="0" borderId="0" xfId="60">
      <alignment/>
      <protection/>
    </xf>
    <xf numFmtId="0" fontId="76" fillId="0" borderId="0" xfId="60" applyFont="1" applyAlignment="1">
      <alignment horizontal="center"/>
      <protection/>
    </xf>
    <xf numFmtId="0" fontId="1" fillId="0" borderId="11" xfId="0" applyFont="1" applyBorder="1" applyAlignment="1">
      <alignment horizontal="center" vertical="center" wrapText="1"/>
    </xf>
    <xf numFmtId="0" fontId="77" fillId="0" borderId="0" xfId="0" applyFont="1" applyAlignment="1">
      <alignment/>
    </xf>
    <xf numFmtId="0" fontId="77" fillId="0" borderId="0" xfId="0" applyFont="1" applyAlignment="1">
      <alignment horizontal="right"/>
    </xf>
    <xf numFmtId="0" fontId="78" fillId="0" borderId="0" xfId="0" applyFont="1" applyAlignment="1">
      <alignment horizontal="center"/>
    </xf>
    <xf numFmtId="0" fontId="79" fillId="0" borderId="14" xfId="0" applyFont="1" applyBorder="1" applyAlignment="1">
      <alignment horizontal="left" vertical="center"/>
    </xf>
    <xf numFmtId="3" fontId="79" fillId="0" borderId="12" xfId="0" applyNumberFormat="1" applyFont="1" applyBorder="1" applyAlignment="1">
      <alignment horizontal="center" vertical="center"/>
    </xf>
    <xf numFmtId="3" fontId="79" fillId="0" borderId="15" xfId="0" applyNumberFormat="1" applyFont="1" applyBorder="1" applyAlignment="1">
      <alignment horizontal="center" vertical="center"/>
    </xf>
    <xf numFmtId="0" fontId="79" fillId="0" borderId="16" xfId="0" applyFont="1" applyBorder="1" applyAlignment="1">
      <alignment horizontal="left" vertical="center"/>
    </xf>
    <xf numFmtId="3" fontId="79" fillId="0" borderId="10" xfId="0" applyNumberFormat="1" applyFont="1" applyBorder="1" applyAlignment="1">
      <alignment horizontal="center" vertical="center"/>
    </xf>
    <xf numFmtId="3" fontId="79" fillId="0" borderId="13" xfId="0" applyNumberFormat="1" applyFont="1" applyBorder="1" applyAlignment="1">
      <alignment horizontal="center" vertical="center"/>
    </xf>
    <xf numFmtId="0" fontId="79" fillId="0" borderId="17" xfId="0" applyFont="1" applyBorder="1" applyAlignment="1">
      <alignment horizontal="left" vertical="center"/>
    </xf>
    <xf numFmtId="9" fontId="79" fillId="0" borderId="18" xfId="0" applyNumberFormat="1" applyFont="1" applyBorder="1" applyAlignment="1">
      <alignment horizontal="center" vertical="center"/>
    </xf>
    <xf numFmtId="9" fontId="79" fillId="0" borderId="19" xfId="0" applyNumberFormat="1" applyFont="1" applyBorder="1" applyAlignment="1">
      <alignment horizontal="center" vertical="center"/>
    </xf>
    <xf numFmtId="9" fontId="79" fillId="0" borderId="11" xfId="0" applyNumberFormat="1" applyFont="1" applyBorder="1" applyAlignment="1">
      <alignment horizontal="center" vertical="center"/>
    </xf>
    <xf numFmtId="9" fontId="79" fillId="0" borderId="20" xfId="0" applyNumberFormat="1" applyFont="1" applyBorder="1" applyAlignment="1">
      <alignment horizontal="center" vertical="center"/>
    </xf>
    <xf numFmtId="3" fontId="79" fillId="0" borderId="11" xfId="0" applyNumberFormat="1" applyFont="1" applyBorder="1" applyAlignment="1">
      <alignment horizontal="center" vertical="center"/>
    </xf>
    <xf numFmtId="3" fontId="79" fillId="0" borderId="20" xfId="0" applyNumberFormat="1" applyFont="1" applyBorder="1" applyAlignment="1">
      <alignment horizontal="center" vertical="center"/>
    </xf>
    <xf numFmtId="0" fontId="79" fillId="0" borderId="0" xfId="0" applyFont="1" applyBorder="1" applyAlignment="1">
      <alignment horizontal="left" vertical="center"/>
    </xf>
    <xf numFmtId="3" fontId="79" fillId="0" borderId="0" xfId="0" applyNumberFormat="1" applyFont="1" applyBorder="1" applyAlignment="1">
      <alignment horizontal="center" vertical="center"/>
    </xf>
    <xf numFmtId="9" fontId="79" fillId="0" borderId="0" xfId="0" applyNumberFormat="1" applyFont="1" applyBorder="1" applyAlignment="1">
      <alignment horizontal="center" vertical="center"/>
    </xf>
    <xf numFmtId="0" fontId="79" fillId="7" borderId="21" xfId="0" applyFont="1" applyFill="1" applyBorder="1" applyAlignment="1">
      <alignment horizontal="center" vertical="center" wrapText="1"/>
    </xf>
    <xf numFmtId="3" fontId="79" fillId="0" borderId="18" xfId="0" applyNumberFormat="1" applyFont="1" applyBorder="1" applyAlignment="1">
      <alignment horizontal="center" vertical="center"/>
    </xf>
    <xf numFmtId="3" fontId="79" fillId="0" borderId="22" xfId="0" applyNumberFormat="1" applyFont="1" applyBorder="1" applyAlignment="1">
      <alignment horizontal="center" vertical="center"/>
    </xf>
    <xf numFmtId="3" fontId="79" fillId="0" borderId="23" xfId="0" applyNumberFormat="1" applyFont="1" applyBorder="1" applyAlignment="1">
      <alignment horizontal="center" vertical="center"/>
    </xf>
    <xf numFmtId="0" fontId="79" fillId="7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3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9" fillId="0" borderId="20" xfId="0" applyFont="1" applyBorder="1" applyAlignment="1">
      <alignment horizontal="center" vertical="center"/>
    </xf>
    <xf numFmtId="0" fontId="79" fillId="32" borderId="0" xfId="0" applyFont="1" applyFill="1" applyBorder="1" applyAlignment="1">
      <alignment/>
    </xf>
    <xf numFmtId="0" fontId="79" fillId="0" borderId="0" xfId="0" applyFont="1" applyBorder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4" fillId="0" borderId="0" xfId="0" applyFont="1" applyAlignment="1">
      <alignment/>
    </xf>
    <xf numFmtId="2" fontId="14" fillId="0" borderId="0" xfId="0" applyNumberFormat="1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wrapText="1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/>
    </xf>
    <xf numFmtId="0" fontId="1" fillId="0" borderId="20" xfId="0" applyFont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3" fontId="1" fillId="0" borderId="25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77" fillId="0" borderId="28" xfId="0" applyFont="1" applyBorder="1" applyAlignment="1">
      <alignment horizontal="center" vertical="center"/>
    </xf>
    <xf numFmtId="0" fontId="77" fillId="0" borderId="29" xfId="0" applyFont="1" applyBorder="1" applyAlignment="1">
      <alignment horizontal="right"/>
    </xf>
    <xf numFmtId="0" fontId="77" fillId="0" borderId="28" xfId="0" applyFont="1" applyBorder="1" applyAlignment="1">
      <alignment horizontal="right"/>
    </xf>
    <xf numFmtId="3" fontId="77" fillId="0" borderId="28" xfId="0" applyNumberFormat="1" applyFont="1" applyBorder="1" applyAlignment="1">
      <alignment horizontal="right"/>
    </xf>
    <xf numFmtId="3" fontId="77" fillId="0" borderId="29" xfId="0" applyNumberFormat="1" applyFont="1" applyBorder="1" applyAlignment="1">
      <alignment horizontal="right"/>
    </xf>
    <xf numFmtId="0" fontId="77" fillId="0" borderId="30" xfId="0" applyFont="1" applyBorder="1" applyAlignment="1">
      <alignment horizontal="center" vertical="center"/>
    </xf>
    <xf numFmtId="0" fontId="77" fillId="0" borderId="31" xfId="0" applyFont="1" applyBorder="1" applyAlignment="1">
      <alignment horizontal="right"/>
    </xf>
    <xf numFmtId="0" fontId="77" fillId="0" borderId="30" xfId="0" applyFont="1" applyBorder="1" applyAlignment="1">
      <alignment horizontal="right"/>
    </xf>
    <xf numFmtId="3" fontId="77" fillId="0" borderId="30" xfId="0" applyNumberFormat="1" applyFont="1" applyBorder="1" applyAlignment="1">
      <alignment horizontal="right"/>
    </xf>
    <xf numFmtId="3" fontId="77" fillId="0" borderId="31" xfId="0" applyNumberFormat="1" applyFont="1" applyBorder="1" applyAlignment="1">
      <alignment horizontal="right"/>
    </xf>
    <xf numFmtId="0" fontId="77" fillId="0" borderId="32" xfId="0" applyFont="1" applyBorder="1" applyAlignment="1">
      <alignment horizontal="right"/>
    </xf>
    <xf numFmtId="3" fontId="77" fillId="0" borderId="32" xfId="0" applyNumberFormat="1" applyFont="1" applyBorder="1" applyAlignment="1">
      <alignment horizontal="right"/>
    </xf>
    <xf numFmtId="3" fontId="77" fillId="0" borderId="33" xfId="0" applyNumberFormat="1" applyFont="1" applyBorder="1" applyAlignment="1">
      <alignment horizontal="right"/>
    </xf>
    <xf numFmtId="0" fontId="77" fillId="33" borderId="34" xfId="0" applyFont="1" applyFill="1" applyBorder="1" applyAlignment="1">
      <alignment horizontal="right" vertical="center"/>
    </xf>
    <xf numFmtId="0" fontId="77" fillId="33" borderId="34" xfId="0" applyFont="1" applyFill="1" applyBorder="1" applyAlignment="1">
      <alignment/>
    </xf>
    <xf numFmtId="0" fontId="77" fillId="33" borderId="35" xfId="0" applyFont="1" applyFill="1" applyBorder="1" applyAlignment="1">
      <alignment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 horizontal="right"/>
      <protection/>
    </xf>
    <xf numFmtId="0" fontId="19" fillId="0" borderId="0" xfId="0" applyFont="1" applyFill="1" applyAlignment="1" applyProtection="1">
      <alignment/>
      <protection/>
    </xf>
    <xf numFmtId="0" fontId="15" fillId="0" borderId="36" xfId="0" applyFont="1" applyFill="1" applyBorder="1" applyAlignment="1" applyProtection="1">
      <alignment horizontal="center" vertical="center"/>
      <protection locked="0"/>
    </xf>
    <xf numFmtId="3" fontId="15" fillId="0" borderId="36" xfId="0" applyNumberFormat="1" applyFont="1" applyFill="1" applyBorder="1" applyAlignment="1" applyProtection="1">
      <alignment horizontal="right" vertical="center"/>
      <protection locked="0"/>
    </xf>
    <xf numFmtId="0" fontId="15" fillId="0" borderId="36" xfId="0" applyFont="1" applyFill="1" applyBorder="1" applyAlignment="1" applyProtection="1">
      <alignment horizontal="left" vertical="center"/>
      <protection/>
    </xf>
    <xf numFmtId="0" fontId="15" fillId="0" borderId="36" xfId="0" applyFont="1" applyFill="1" applyBorder="1" applyAlignment="1" applyProtection="1">
      <alignment horizontal="left" vertical="top"/>
      <protection/>
    </xf>
    <xf numFmtId="3" fontId="15" fillId="0" borderId="36" xfId="0" applyNumberFormat="1" applyFont="1" applyBorder="1" applyAlignment="1" applyProtection="1">
      <alignment horizontal="right" vertical="center"/>
      <protection locked="0"/>
    </xf>
    <xf numFmtId="3" fontId="15" fillId="0" borderId="37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3" fontId="15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top"/>
      <protection/>
    </xf>
    <xf numFmtId="3" fontId="15" fillId="0" borderId="10" xfId="0" applyNumberFormat="1" applyFont="1" applyBorder="1" applyAlignment="1" applyProtection="1">
      <alignment horizontal="right" vertical="center"/>
      <protection locked="0"/>
    </xf>
    <xf numFmtId="3" fontId="15" fillId="0" borderId="13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3" fontId="15" fillId="0" borderId="11" xfId="0" applyNumberFormat="1" applyFont="1" applyFill="1" applyBorder="1" applyAlignment="1" applyProtection="1">
      <alignment horizontal="right" vertical="center"/>
      <protection locked="0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top"/>
      <protection/>
    </xf>
    <xf numFmtId="3" fontId="15" fillId="0" borderId="11" xfId="0" applyNumberFormat="1" applyFont="1" applyBorder="1" applyAlignment="1" applyProtection="1">
      <alignment horizontal="right" vertical="center"/>
      <protection locked="0"/>
    </xf>
    <xf numFmtId="3" fontId="15" fillId="0" borderId="20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 applyProtection="1">
      <alignment horizontal="left" vertical="center"/>
      <protection/>
    </xf>
    <xf numFmtId="0" fontId="15" fillId="0" borderId="12" xfId="0" applyFont="1" applyFill="1" applyBorder="1" applyAlignment="1" applyProtection="1">
      <alignment horizontal="left" vertical="top"/>
      <protection/>
    </xf>
    <xf numFmtId="3" fontId="15" fillId="0" borderId="12" xfId="0" applyNumberFormat="1" applyFont="1" applyBorder="1" applyAlignment="1" applyProtection="1">
      <alignment horizontal="right" vertical="center"/>
      <protection locked="0"/>
    </xf>
    <xf numFmtId="3" fontId="15" fillId="0" borderId="15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center" vertical="center"/>
      <protection locked="0"/>
    </xf>
    <xf numFmtId="3" fontId="15" fillId="0" borderId="25" xfId="0" applyNumberFormat="1" applyFont="1" applyFill="1" applyBorder="1" applyAlignment="1" applyProtection="1">
      <alignment horizontal="right" vertical="center"/>
      <protection locked="0"/>
    </xf>
    <xf numFmtId="0" fontId="15" fillId="0" borderId="25" xfId="0" applyFont="1" applyFill="1" applyBorder="1" applyAlignment="1" applyProtection="1">
      <alignment horizontal="left" vertical="center"/>
      <protection/>
    </xf>
    <xf numFmtId="0" fontId="15" fillId="0" borderId="25" xfId="0" applyFont="1" applyFill="1" applyBorder="1" applyAlignment="1" applyProtection="1">
      <alignment horizontal="left" vertical="top"/>
      <protection/>
    </xf>
    <xf numFmtId="3" fontId="15" fillId="0" borderId="25" xfId="0" applyNumberFormat="1" applyFont="1" applyBorder="1" applyAlignment="1" applyProtection="1">
      <alignment horizontal="right" vertical="center"/>
      <protection locked="0"/>
    </xf>
    <xf numFmtId="3" fontId="15" fillId="0" borderId="3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/>
      <protection/>
    </xf>
    <xf numFmtId="0" fontId="80" fillId="0" borderId="0" xfId="0" applyFont="1" applyAlignment="1">
      <alignment horizontal="center"/>
    </xf>
    <xf numFmtId="0" fontId="19" fillId="33" borderId="39" xfId="0" applyFont="1" applyFill="1" applyBorder="1" applyAlignment="1" applyProtection="1">
      <alignment horizontal="center" vertical="center" wrapText="1"/>
      <protection/>
    </xf>
    <xf numFmtId="49" fontId="2" fillId="33" borderId="40" xfId="0" applyNumberFormat="1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 wrapText="1"/>
      <protection/>
    </xf>
    <xf numFmtId="49" fontId="2" fillId="33" borderId="36" xfId="0" applyNumberFormat="1" applyFont="1" applyFill="1" applyBorder="1" applyAlignment="1" applyProtection="1">
      <alignment horizontal="center" vertical="center"/>
      <protection/>
    </xf>
    <xf numFmtId="49" fontId="2" fillId="33" borderId="37" xfId="0" applyNumberFormat="1" applyFont="1" applyFill="1" applyBorder="1" applyAlignment="1" applyProtection="1">
      <alignment horizontal="center" vertical="center" wrapText="1"/>
      <protection/>
    </xf>
    <xf numFmtId="49" fontId="2" fillId="33" borderId="41" xfId="0" applyNumberFormat="1" applyFont="1" applyFill="1" applyBorder="1" applyAlignment="1" applyProtection="1">
      <alignment horizontal="center" vertical="top" wrapText="1"/>
      <protection/>
    </xf>
    <xf numFmtId="49" fontId="2" fillId="33" borderId="42" xfId="0" applyNumberFormat="1" applyFont="1" applyFill="1" applyBorder="1" applyAlignment="1" applyProtection="1">
      <alignment horizontal="center" vertical="top" wrapText="1"/>
      <protection/>
    </xf>
    <xf numFmtId="49" fontId="2" fillId="33" borderId="25" xfId="0" applyNumberFormat="1" applyFont="1" applyFill="1" applyBorder="1" applyAlignment="1" applyProtection="1">
      <alignment horizontal="center" vertical="top" wrapText="1"/>
      <protection/>
    </xf>
    <xf numFmtId="49" fontId="2" fillId="33" borderId="43" xfId="0" applyNumberFormat="1" applyFont="1" applyFill="1" applyBorder="1" applyAlignment="1" applyProtection="1">
      <alignment horizontal="center" vertical="top" wrapText="1"/>
      <protection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/>
    </xf>
    <xf numFmtId="3" fontId="21" fillId="0" borderId="44" xfId="0" applyNumberFormat="1" applyFont="1" applyBorder="1" applyAlignment="1">
      <alignment horizontal="center" vertical="center"/>
    </xf>
    <xf numFmtId="3" fontId="21" fillId="0" borderId="12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0" fontId="21" fillId="0" borderId="30" xfId="0" applyFont="1" applyBorder="1" applyAlignment="1">
      <alignment horizontal="center" vertical="center"/>
    </xf>
    <xf numFmtId="3" fontId="21" fillId="0" borderId="45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13" xfId="0" applyFont="1" applyBorder="1" applyAlignment="1">
      <alignment/>
    </xf>
    <xf numFmtId="0" fontId="21" fillId="0" borderId="32" xfId="0" applyFont="1" applyBorder="1" applyAlignment="1">
      <alignment horizontal="center" vertical="center"/>
    </xf>
    <xf numFmtId="3" fontId="21" fillId="0" borderId="26" xfId="0" applyNumberFormat="1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17" fillId="0" borderId="11" xfId="0" applyFont="1" applyBorder="1" applyAlignment="1">
      <alignment/>
    </xf>
    <xf numFmtId="0" fontId="17" fillId="0" borderId="20" xfId="0" applyFont="1" applyBorder="1" applyAlignment="1">
      <alignment/>
    </xf>
    <xf numFmtId="0" fontId="22" fillId="0" borderId="46" xfId="0" applyFont="1" applyBorder="1" applyAlignment="1">
      <alignment horizontal="center" vertical="center"/>
    </xf>
    <xf numFmtId="3" fontId="22" fillId="0" borderId="47" xfId="0" applyNumberFormat="1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center" vertical="center"/>
    </xf>
    <xf numFmtId="0" fontId="17" fillId="0" borderId="23" xfId="0" applyFont="1" applyBorder="1" applyAlignment="1">
      <alignment/>
    </xf>
    <xf numFmtId="0" fontId="17" fillId="0" borderId="48" xfId="0" applyFont="1" applyBorder="1" applyAlignment="1">
      <alignment/>
    </xf>
    <xf numFmtId="0" fontId="22" fillId="0" borderId="34" xfId="0" applyFont="1" applyBorder="1" applyAlignment="1">
      <alignment horizontal="center" vertical="center"/>
    </xf>
    <xf numFmtId="3" fontId="22" fillId="0" borderId="49" xfId="0" applyNumberFormat="1" applyFont="1" applyBorder="1" applyAlignment="1">
      <alignment horizontal="center" vertical="center"/>
    </xf>
    <xf numFmtId="3" fontId="22" fillId="0" borderId="50" xfId="0" applyNumberFormat="1" applyFont="1" applyBorder="1" applyAlignment="1">
      <alignment horizontal="center" vertical="center"/>
    </xf>
    <xf numFmtId="0" fontId="17" fillId="0" borderId="50" xfId="0" applyFont="1" applyBorder="1" applyAlignment="1">
      <alignment/>
    </xf>
    <xf numFmtId="0" fontId="17" fillId="0" borderId="51" xfId="0" applyFont="1" applyBorder="1" applyAlignment="1">
      <alignment/>
    </xf>
    <xf numFmtId="0" fontId="13" fillId="0" borderId="0" xfId="0" applyFont="1" applyAlignment="1">
      <alignment/>
    </xf>
    <xf numFmtId="0" fontId="17" fillId="0" borderId="18" xfId="0" applyFont="1" applyBorder="1" applyAlignment="1">
      <alignment/>
    </xf>
    <xf numFmtId="0" fontId="17" fillId="0" borderId="18" xfId="0" applyFont="1" applyBorder="1" applyAlignment="1">
      <alignment/>
    </xf>
    <xf numFmtId="0" fontId="21" fillId="0" borderId="14" xfId="0" applyFont="1" applyBorder="1" applyAlignment="1">
      <alignment horizontal="center" vertical="center"/>
    </xf>
    <xf numFmtId="3" fontId="21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3" fontId="21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3" fontId="22" fillId="0" borderId="52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  <xf numFmtId="0" fontId="21" fillId="33" borderId="2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17" fillId="33" borderId="4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48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Continuous" vertical="center" wrapText="1"/>
    </xf>
    <xf numFmtId="0" fontId="17" fillId="33" borderId="21" xfId="0" applyFont="1" applyFill="1" applyBorder="1" applyAlignment="1">
      <alignment horizontal="center" vertical="center" wrapText="1"/>
    </xf>
    <xf numFmtId="0" fontId="23" fillId="33" borderId="48" xfId="0" applyFont="1" applyFill="1" applyBorder="1" applyAlignment="1">
      <alignment horizontal="centerContinuous" vertical="center" wrapText="1"/>
    </xf>
    <xf numFmtId="0" fontId="0" fillId="0" borderId="53" xfId="0" applyBorder="1" applyAlignment="1">
      <alignment/>
    </xf>
    <xf numFmtId="0" fontId="81" fillId="33" borderId="54" xfId="0" applyFont="1" applyFill="1" applyBorder="1" applyAlignment="1">
      <alignment horizontal="center" vertical="center"/>
    </xf>
    <xf numFmtId="0" fontId="81" fillId="33" borderId="47" xfId="0" applyFont="1" applyFill="1" applyBorder="1" applyAlignment="1">
      <alignment horizontal="center" vertical="center"/>
    </xf>
    <xf numFmtId="0" fontId="81" fillId="33" borderId="23" xfId="0" applyFont="1" applyFill="1" applyBorder="1" applyAlignment="1">
      <alignment horizontal="center" vertical="center" wrapText="1"/>
    </xf>
    <xf numFmtId="0" fontId="81" fillId="33" borderId="48" xfId="0" applyFont="1" applyFill="1" applyBorder="1" applyAlignment="1">
      <alignment horizontal="center" vertical="center" wrapText="1"/>
    </xf>
    <xf numFmtId="0" fontId="82" fillId="33" borderId="54" xfId="0" applyFont="1" applyFill="1" applyBorder="1" applyAlignment="1">
      <alignment horizontal="center" vertical="center"/>
    </xf>
    <xf numFmtId="0" fontId="82" fillId="33" borderId="47" xfId="0" applyFont="1" applyFill="1" applyBorder="1" applyAlignment="1">
      <alignment horizontal="center" vertical="center"/>
    </xf>
    <xf numFmtId="0" fontId="82" fillId="33" borderId="23" xfId="0" applyFont="1" applyFill="1" applyBorder="1" applyAlignment="1">
      <alignment horizontal="center" vertical="center"/>
    </xf>
    <xf numFmtId="0" fontId="82" fillId="33" borderId="48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82" fillId="0" borderId="44" xfId="0" applyFont="1" applyBorder="1" applyAlignment="1">
      <alignment vertical="center"/>
    </xf>
    <xf numFmtId="0" fontId="82" fillId="0" borderId="12" xfId="0" applyFont="1" applyBorder="1" applyAlignment="1">
      <alignment vertical="center"/>
    </xf>
    <xf numFmtId="0" fontId="82" fillId="0" borderId="15" xfId="0" applyFont="1" applyBorder="1" applyAlignment="1">
      <alignment vertical="center"/>
    </xf>
    <xf numFmtId="0" fontId="82" fillId="0" borderId="45" xfId="0" applyFont="1" applyBorder="1" applyAlignment="1">
      <alignment vertical="center"/>
    </xf>
    <xf numFmtId="0" fontId="82" fillId="0" borderId="10" xfId="0" applyFont="1" applyBorder="1" applyAlignment="1">
      <alignment vertical="center"/>
    </xf>
    <xf numFmtId="0" fontId="2" fillId="33" borderId="33" xfId="0" applyFont="1" applyFill="1" applyBorder="1" applyAlignment="1">
      <alignment horizontal="center" vertical="center"/>
    </xf>
    <xf numFmtId="0" fontId="82" fillId="0" borderId="26" xfId="0" applyFont="1" applyBorder="1" applyAlignment="1">
      <alignment vertical="center"/>
    </xf>
    <xf numFmtId="0" fontId="82" fillId="33" borderId="35" xfId="0" applyFont="1" applyFill="1" applyBorder="1" applyAlignment="1">
      <alignment horizontal="right" vertical="center"/>
    </xf>
    <xf numFmtId="0" fontId="82" fillId="0" borderId="49" xfId="0" applyFont="1" applyBorder="1" applyAlignment="1">
      <alignment vertical="center"/>
    </xf>
    <xf numFmtId="0" fontId="82" fillId="0" borderId="5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3" fontId="25" fillId="0" borderId="44" xfId="0" applyNumberFormat="1" applyFont="1" applyBorder="1" applyAlignment="1">
      <alignment horizontal="center" vertical="center"/>
    </xf>
    <xf numFmtId="3" fontId="25" fillId="0" borderId="12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/>
    </xf>
    <xf numFmtId="3" fontId="27" fillId="0" borderId="12" xfId="0" applyNumberFormat="1" applyFont="1" applyBorder="1" applyAlignment="1">
      <alignment/>
    </xf>
    <xf numFmtId="3" fontId="27" fillId="0" borderId="15" xfId="0" applyNumberFormat="1" applyFont="1" applyBorder="1" applyAlignment="1">
      <alignment/>
    </xf>
    <xf numFmtId="3" fontId="28" fillId="0" borderId="12" xfId="0" applyNumberFormat="1" applyFont="1" applyBorder="1" applyAlignment="1">
      <alignment/>
    </xf>
    <xf numFmtId="3" fontId="28" fillId="0" borderId="15" xfId="0" applyNumberFormat="1" applyFont="1" applyBorder="1" applyAlignment="1">
      <alignment/>
    </xf>
    <xf numFmtId="3" fontId="25" fillId="0" borderId="45" xfId="0" applyNumberFormat="1" applyFont="1" applyBorder="1" applyAlignment="1">
      <alignment horizontal="center" vertical="center"/>
    </xf>
    <xf numFmtId="0" fontId="28" fillId="0" borderId="16" xfId="0" applyFont="1" applyBorder="1" applyAlignment="1">
      <alignment/>
    </xf>
    <xf numFmtId="3" fontId="27" fillId="0" borderId="10" xfId="0" applyNumberFormat="1" applyFont="1" applyBorder="1" applyAlignment="1">
      <alignment/>
    </xf>
    <xf numFmtId="3" fontId="28" fillId="0" borderId="10" xfId="0" applyNumberFormat="1" applyFont="1" applyBorder="1" applyAlignment="1">
      <alignment/>
    </xf>
    <xf numFmtId="0" fontId="27" fillId="34" borderId="16" xfId="0" applyFont="1" applyFill="1" applyBorder="1" applyAlignment="1">
      <alignment/>
    </xf>
    <xf numFmtId="3" fontId="28" fillId="34" borderId="10" xfId="0" applyNumberFormat="1" applyFont="1" applyFill="1" applyBorder="1" applyAlignment="1">
      <alignment/>
    </xf>
    <xf numFmtId="0" fontId="28" fillId="34" borderId="16" xfId="0" applyFont="1" applyFill="1" applyBorder="1" applyAlignment="1">
      <alignment/>
    </xf>
    <xf numFmtId="3" fontId="22" fillId="34" borderId="16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5" fillId="0" borderId="26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20" xfId="0" applyFont="1" applyBorder="1" applyAlignment="1">
      <alignment/>
    </xf>
    <xf numFmtId="3" fontId="22" fillId="0" borderId="17" xfId="0" applyNumberFormat="1" applyFont="1" applyBorder="1" applyAlignment="1">
      <alignment horizontal="center" vertical="center"/>
    </xf>
    <xf numFmtId="3" fontId="22" fillId="0" borderId="11" xfId="0" applyNumberFormat="1" applyFont="1" applyBorder="1" applyAlignment="1">
      <alignment horizontal="center" vertical="center"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3" fontId="25" fillId="0" borderId="14" xfId="0" applyNumberFormat="1" applyFont="1" applyBorder="1" applyAlignment="1">
      <alignment horizontal="center" vertical="center"/>
    </xf>
    <xf numFmtId="3" fontId="25" fillId="0" borderId="55" xfId="0" applyNumberFormat="1" applyFont="1" applyBorder="1" applyAlignment="1">
      <alignment horizontal="center" vertical="center"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3" fontId="25" fillId="0" borderId="16" xfId="0" applyNumberFormat="1" applyFont="1" applyBorder="1" applyAlignment="1">
      <alignment horizontal="center" vertical="center"/>
    </xf>
    <xf numFmtId="0" fontId="27" fillId="0" borderId="16" xfId="0" applyFont="1" applyBorder="1" applyAlignment="1">
      <alignment/>
    </xf>
    <xf numFmtId="0" fontId="27" fillId="0" borderId="10" xfId="0" applyFont="1" applyBorder="1" applyAlignment="1">
      <alignment/>
    </xf>
    <xf numFmtId="3" fontId="22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9" fillId="0" borderId="19" xfId="0" applyNumberFormat="1" applyFont="1" applyBorder="1" applyAlignment="1">
      <alignment horizontal="center" vertical="center"/>
    </xf>
    <xf numFmtId="0" fontId="27" fillId="0" borderId="26" xfId="0" applyFont="1" applyBorder="1" applyAlignment="1">
      <alignment/>
    </xf>
    <xf numFmtId="0" fontId="25" fillId="33" borderId="56" xfId="0" applyFont="1" applyFill="1" applyBorder="1" applyAlignment="1">
      <alignment horizontal="center" vertical="center"/>
    </xf>
    <xf numFmtId="0" fontId="25" fillId="33" borderId="30" xfId="0" applyFont="1" applyFill="1" applyBorder="1" applyAlignment="1">
      <alignment horizontal="center" vertical="center"/>
    </xf>
    <xf numFmtId="0" fontId="29" fillId="33" borderId="30" xfId="0" applyFont="1" applyFill="1" applyBorder="1" applyAlignment="1">
      <alignment horizontal="center" vertical="center"/>
    </xf>
    <xf numFmtId="0" fontId="29" fillId="33" borderId="32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48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50" xfId="0" applyFont="1" applyFill="1" applyBorder="1" applyAlignment="1">
      <alignment horizontal="center" vertical="center" wrapText="1"/>
    </xf>
    <xf numFmtId="0" fontId="1" fillId="33" borderId="51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3" borderId="57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83" fillId="0" borderId="0" xfId="0" applyFont="1" applyAlignment="1">
      <alignment/>
    </xf>
    <xf numFmtId="0" fontId="84" fillId="0" borderId="16" xfId="60" applyNumberFormat="1" applyFont="1" applyBorder="1" applyAlignment="1">
      <alignment horizontal="center" vertical="center"/>
      <protection/>
    </xf>
    <xf numFmtId="0" fontId="84" fillId="0" borderId="14" xfId="60" applyNumberFormat="1" applyFont="1" applyBorder="1" applyAlignment="1">
      <alignment horizontal="center" vertical="center"/>
      <protection/>
    </xf>
    <xf numFmtId="0" fontId="84" fillId="33" borderId="11" xfId="60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0" xfId="59" applyFont="1" applyBorder="1" applyAlignment="1">
      <alignment horizontal="left" vertical="center" wrapText="1"/>
      <protection/>
    </xf>
    <xf numFmtId="0" fontId="1" fillId="0" borderId="10" xfId="59" applyFont="1" applyBorder="1" applyAlignment="1">
      <alignment vertical="center"/>
      <protection/>
    </xf>
    <xf numFmtId="0" fontId="1" fillId="35" borderId="10" xfId="59" applyFont="1" applyFill="1" applyBorder="1" applyAlignment="1">
      <alignment vertical="center"/>
      <protection/>
    </xf>
    <xf numFmtId="0" fontId="1" fillId="0" borderId="10" xfId="59" applyFont="1" applyBorder="1" applyAlignment="1">
      <alignment horizontal="left" vertical="center"/>
      <protection/>
    </xf>
    <xf numFmtId="0" fontId="1" fillId="0" borderId="10" xfId="59" applyFont="1" applyBorder="1">
      <alignment/>
      <protection/>
    </xf>
    <xf numFmtId="0" fontId="1" fillId="35" borderId="10" xfId="59" applyFont="1" applyFill="1" applyBorder="1">
      <alignment/>
      <protection/>
    </xf>
    <xf numFmtId="0" fontId="1" fillId="0" borderId="10" xfId="59" applyFont="1" applyBorder="1" applyAlignment="1">
      <alignment vertical="center" wrapText="1"/>
      <protection/>
    </xf>
    <xf numFmtId="0" fontId="1" fillId="35" borderId="10" xfId="59" applyFont="1" applyFill="1" applyBorder="1" applyAlignment="1">
      <alignment vertical="center" wrapText="1"/>
      <protection/>
    </xf>
    <xf numFmtId="0" fontId="1" fillId="36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16" xfId="59" applyFont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49" fontId="1" fillId="0" borderId="16" xfId="59" applyNumberFormat="1" applyFont="1" applyBorder="1" applyAlignment="1">
      <alignment horizontal="center" vertical="center"/>
      <protection/>
    </xf>
    <xf numFmtId="0" fontId="1" fillId="0" borderId="13" xfId="59" applyFont="1" applyBorder="1" applyAlignment="1">
      <alignment vertical="center"/>
      <protection/>
    </xf>
    <xf numFmtId="0" fontId="1" fillId="0" borderId="13" xfId="59" applyFont="1" applyBorder="1">
      <alignment/>
      <protection/>
    </xf>
    <xf numFmtId="49" fontId="1" fillId="0" borderId="16" xfId="59" applyNumberFormat="1" applyFont="1" applyBorder="1" applyAlignment="1">
      <alignment horizontal="center" vertical="center" wrapText="1"/>
      <protection/>
    </xf>
    <xf numFmtId="0" fontId="1" fillId="0" borderId="13" xfId="59" applyFont="1" applyBorder="1" applyAlignment="1">
      <alignment vertical="center" wrapText="1"/>
      <protection/>
    </xf>
    <xf numFmtId="0" fontId="1" fillId="36" borderId="58" xfId="0" applyFont="1" applyFill="1" applyBorder="1" applyAlignment="1">
      <alignment/>
    </xf>
    <xf numFmtId="0" fontId="1" fillId="36" borderId="53" xfId="0" applyFont="1" applyFill="1" applyBorder="1" applyAlignment="1">
      <alignment/>
    </xf>
    <xf numFmtId="0" fontId="2" fillId="36" borderId="11" xfId="59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4" fontId="1" fillId="0" borderId="10" xfId="59" applyNumberFormat="1" applyFont="1" applyFill="1" applyBorder="1" applyAlignment="1">
      <alignment horizontal="center" vertical="center" wrapText="1"/>
      <protection/>
    </xf>
    <xf numFmtId="3" fontId="1" fillId="0" borderId="10" xfId="59" applyNumberFormat="1" applyFont="1" applyFill="1" applyBorder="1" applyAlignment="1">
      <alignment horizontal="center" vertical="center"/>
      <protection/>
    </xf>
    <xf numFmtId="4" fontId="1" fillId="0" borderId="10" xfId="59" applyNumberFormat="1" applyFont="1" applyFill="1" applyBorder="1" applyAlignment="1">
      <alignment horizontal="center" vertical="center"/>
      <protection/>
    </xf>
    <xf numFmtId="3" fontId="1" fillId="0" borderId="10" xfId="59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/>
    </xf>
    <xf numFmtId="3" fontId="1" fillId="0" borderId="12" xfId="0" applyNumberFormat="1" applyFont="1" applyBorder="1" applyAlignment="1">
      <alignment horizontal="lef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/>
    </xf>
    <xf numFmtId="0" fontId="2" fillId="0" borderId="15" xfId="0" applyFont="1" applyBorder="1" applyAlignment="1">
      <alignment wrapText="1"/>
    </xf>
    <xf numFmtId="0" fontId="2" fillId="33" borderId="39" xfId="0" applyFont="1" applyFill="1" applyBorder="1" applyAlignment="1">
      <alignment vertical="center" wrapText="1"/>
    </xf>
    <xf numFmtId="0" fontId="1" fillId="33" borderId="37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1" fillId="0" borderId="45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5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78" fillId="0" borderId="16" xfId="0" applyFont="1" applyBorder="1" applyAlignment="1">
      <alignment vertical="center" wrapText="1"/>
    </xf>
    <xf numFmtId="0" fontId="79" fillId="0" borderId="16" xfId="0" applyFont="1" applyBorder="1" applyAlignment="1">
      <alignment vertical="center" wrapText="1"/>
    </xf>
    <xf numFmtId="0" fontId="82" fillId="37" borderId="10" xfId="0" applyFont="1" applyFill="1" applyBorder="1" applyAlignment="1">
      <alignment vertical="center" wrapText="1"/>
    </xf>
    <xf numFmtId="0" fontId="78" fillId="0" borderId="17" xfId="0" applyFont="1" applyBorder="1" applyAlignment="1">
      <alignment vertical="center" wrapText="1"/>
    </xf>
    <xf numFmtId="0" fontId="78" fillId="0" borderId="14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79" fillId="0" borderId="55" xfId="0" applyFont="1" applyBorder="1" applyAlignment="1">
      <alignment horizontal="center" vertical="center" wrapText="1"/>
    </xf>
    <xf numFmtId="0" fontId="79" fillId="0" borderId="59" xfId="0" applyFont="1" applyBorder="1" applyAlignment="1">
      <alignment horizontal="center" vertical="center" wrapText="1"/>
    </xf>
    <xf numFmtId="0" fontId="79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6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1" fillId="32" borderId="16" xfId="0" applyFont="1" applyFill="1" applyBorder="1" applyAlignment="1">
      <alignment horizontal="center" wrapText="1"/>
    </xf>
    <xf numFmtId="0" fontId="14" fillId="32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4" fillId="0" borderId="11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3" fillId="0" borderId="32" xfId="0" applyFont="1" applyBorder="1" applyAlignment="1">
      <alignment/>
    </xf>
    <xf numFmtId="0" fontId="13" fillId="0" borderId="33" xfId="0" applyFont="1" applyBorder="1" applyAlignment="1">
      <alignment/>
    </xf>
    <xf numFmtId="0" fontId="0" fillId="0" borderId="35" xfId="0" applyBorder="1" applyAlignment="1">
      <alignment/>
    </xf>
    <xf numFmtId="0" fontId="13" fillId="0" borderId="45" xfId="0" applyFont="1" applyBorder="1" applyAlignment="1">
      <alignment/>
    </xf>
    <xf numFmtId="0" fontId="13" fillId="0" borderId="60" xfId="0" applyFont="1" applyBorder="1" applyAlignment="1">
      <alignment/>
    </xf>
    <xf numFmtId="0" fontId="0" fillId="0" borderId="15" xfId="0" applyBorder="1" applyAlignment="1">
      <alignment/>
    </xf>
    <xf numFmtId="0" fontId="0" fillId="0" borderId="45" xfId="0" applyBorder="1" applyAlignment="1">
      <alignment/>
    </xf>
    <xf numFmtId="0" fontId="0" fillId="0" borderId="11" xfId="0" applyBorder="1" applyAlignment="1">
      <alignment/>
    </xf>
    <xf numFmtId="0" fontId="13" fillId="0" borderId="61" xfId="0" applyFont="1" applyBorder="1" applyAlignment="1">
      <alignment/>
    </xf>
    <xf numFmtId="0" fontId="1" fillId="0" borderId="45" xfId="0" applyFont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0" fontId="1" fillId="32" borderId="13" xfId="0" applyFont="1" applyFill="1" applyBorder="1" applyAlignment="1">
      <alignment horizontal="center" wrapText="1"/>
    </xf>
    <xf numFmtId="0" fontId="2" fillId="32" borderId="13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2" fillId="32" borderId="16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wrapText="1"/>
    </xf>
    <xf numFmtId="0" fontId="2" fillId="32" borderId="16" xfId="0" applyFont="1" applyFill="1" applyBorder="1" applyAlignment="1">
      <alignment wrapText="1"/>
    </xf>
    <xf numFmtId="0" fontId="5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left" wrapText="1"/>
    </xf>
    <xf numFmtId="0" fontId="1" fillId="32" borderId="16" xfId="0" applyFont="1" applyFill="1" applyBorder="1" applyAlignment="1">
      <alignment wrapText="1"/>
    </xf>
    <xf numFmtId="0" fontId="14" fillId="32" borderId="61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35" fillId="0" borderId="10" xfId="0" applyFont="1" applyBorder="1" applyAlignment="1">
      <alignment vertical="center"/>
    </xf>
    <xf numFmtId="3" fontId="5" fillId="0" borderId="12" xfId="0" applyNumberFormat="1" applyFont="1" applyFill="1" applyBorder="1" applyAlignment="1">
      <alignment vertical="center" wrapText="1"/>
    </xf>
    <xf numFmtId="0" fontId="5" fillId="0" borderId="55" xfId="0" applyFont="1" applyFill="1" applyBorder="1" applyAlignment="1">
      <alignment vertical="center"/>
    </xf>
    <xf numFmtId="0" fontId="35" fillId="0" borderId="59" xfId="0" applyFont="1" applyBorder="1" applyAlignment="1">
      <alignment vertical="center"/>
    </xf>
    <xf numFmtId="0" fontId="14" fillId="0" borderId="59" xfId="0" applyFont="1" applyBorder="1" applyAlignment="1">
      <alignment vertical="center"/>
    </xf>
    <xf numFmtId="0" fontId="1" fillId="0" borderId="59" xfId="0" applyFont="1" applyBorder="1" applyAlignment="1">
      <alignment vertical="center"/>
    </xf>
    <xf numFmtId="0" fontId="5" fillId="0" borderId="58" xfId="0" applyFont="1" applyBorder="1" applyAlignment="1">
      <alignment horizontal="center" vertical="center"/>
    </xf>
    <xf numFmtId="0" fontId="35" fillId="0" borderId="58" xfId="0" applyFont="1" applyBorder="1" applyAlignment="1">
      <alignment vertical="center"/>
    </xf>
    <xf numFmtId="0" fontId="14" fillId="0" borderId="58" xfId="0" applyFont="1" applyBorder="1" applyAlignment="1">
      <alignment vertical="center"/>
    </xf>
    <xf numFmtId="0" fontId="1" fillId="0" borderId="5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4" fillId="0" borderId="37" xfId="0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14" fillId="0" borderId="2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4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55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5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45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64" xfId="0" applyFont="1" applyBorder="1" applyAlignment="1">
      <alignment/>
    </xf>
    <xf numFmtId="0" fontId="1" fillId="0" borderId="11" xfId="0" applyFont="1" applyBorder="1" applyAlignment="1">
      <alignment/>
    </xf>
    <xf numFmtId="0" fontId="2" fillId="33" borderId="46" xfId="0" applyFont="1" applyFill="1" applyBorder="1" applyAlignment="1">
      <alignment/>
    </xf>
    <xf numFmtId="0" fontId="2" fillId="32" borderId="17" xfId="0" applyFont="1" applyFill="1" applyBorder="1" applyAlignment="1">
      <alignment/>
    </xf>
    <xf numFmtId="0" fontId="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1" fillId="33" borderId="65" xfId="0" applyFont="1" applyFill="1" applyBorder="1" applyAlignment="1">
      <alignment/>
    </xf>
    <xf numFmtId="0" fontId="1" fillId="33" borderId="46" xfId="0" applyFont="1" applyFill="1" applyBorder="1" applyAlignment="1">
      <alignment/>
    </xf>
    <xf numFmtId="0" fontId="1" fillId="0" borderId="17" xfId="0" applyFont="1" applyBorder="1" applyAlignment="1">
      <alignment/>
    </xf>
    <xf numFmtId="0" fontId="36" fillId="33" borderId="46" xfId="0" applyFont="1" applyFill="1" applyBorder="1" applyAlignment="1">
      <alignment/>
    </xf>
    <xf numFmtId="0" fontId="2" fillId="33" borderId="54" xfId="0" applyFont="1" applyFill="1" applyBorder="1" applyAlignment="1">
      <alignment/>
    </xf>
    <xf numFmtId="0" fontId="36" fillId="33" borderId="34" xfId="0" applyFont="1" applyFill="1" applyBorder="1" applyAlignment="1">
      <alignment/>
    </xf>
    <xf numFmtId="0" fontId="2" fillId="33" borderId="35" xfId="0" applyFont="1" applyFill="1" applyBorder="1" applyAlignment="1">
      <alignment/>
    </xf>
    <xf numFmtId="0" fontId="1" fillId="0" borderId="53" xfId="0" applyFont="1" applyBorder="1" applyAlignment="1">
      <alignment/>
    </xf>
    <xf numFmtId="0" fontId="1" fillId="33" borderId="35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66" xfId="0" applyFont="1" applyBorder="1" applyAlignment="1">
      <alignment/>
    </xf>
    <xf numFmtId="0" fontId="1" fillId="0" borderId="67" xfId="0" applyFont="1" applyBorder="1" applyAlignment="1">
      <alignment/>
    </xf>
    <xf numFmtId="0" fontId="2" fillId="0" borderId="67" xfId="0" applyFont="1" applyBorder="1" applyAlignment="1">
      <alignment/>
    </xf>
    <xf numFmtId="0" fontId="1" fillId="0" borderId="68" xfId="0" applyFont="1" applyBorder="1" applyAlignment="1">
      <alignment/>
    </xf>
    <xf numFmtId="0" fontId="1" fillId="0" borderId="37" xfId="0" applyFont="1" applyBorder="1" applyAlignment="1">
      <alignment/>
    </xf>
    <xf numFmtId="0" fontId="1" fillId="32" borderId="17" xfId="0" applyFont="1" applyFill="1" applyBorder="1" applyAlignment="1">
      <alignment/>
    </xf>
    <xf numFmtId="0" fontId="1" fillId="0" borderId="44" xfId="0" applyFont="1" applyBorder="1" applyAlignment="1">
      <alignment/>
    </xf>
    <xf numFmtId="0" fontId="1" fillId="32" borderId="26" xfId="0" applyFont="1" applyFill="1" applyBorder="1" applyAlignment="1">
      <alignment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45" xfId="0" applyNumberFormat="1" applyFont="1" applyBorder="1" applyAlignment="1">
      <alignment horizontal="right" vertical="center" wrapText="1"/>
    </xf>
    <xf numFmtId="49" fontId="1" fillId="0" borderId="16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9" fontId="1" fillId="0" borderId="17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9" fontId="1" fillId="0" borderId="14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80" fillId="0" borderId="2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78" fillId="0" borderId="30" xfId="0" applyFont="1" applyBorder="1" applyAlignment="1">
      <alignment vertical="center" wrapText="1"/>
    </xf>
    <xf numFmtId="0" fontId="79" fillId="0" borderId="3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79" fillId="0" borderId="30" xfId="0" applyFont="1" applyBorder="1" applyAlignment="1">
      <alignment vertical="center" wrapText="1"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0" fontId="78" fillId="0" borderId="32" xfId="0" applyFont="1" applyBorder="1" applyAlignment="1">
      <alignment vertical="center" wrapText="1"/>
    </xf>
    <xf numFmtId="0" fontId="79" fillId="0" borderId="33" xfId="0" applyFont="1" applyBorder="1" applyAlignment="1">
      <alignment horizontal="center" vertical="center" wrapText="1"/>
    </xf>
    <xf numFmtId="0" fontId="79" fillId="33" borderId="21" xfId="0" applyFont="1" applyFill="1" applyBorder="1" applyAlignment="1">
      <alignment horizontal="center" vertical="center"/>
    </xf>
    <xf numFmtId="0" fontId="79" fillId="33" borderId="14" xfId="0" applyFont="1" applyFill="1" applyBorder="1" applyAlignment="1">
      <alignment/>
    </xf>
    <xf numFmtId="0" fontId="79" fillId="33" borderId="16" xfId="0" applyFont="1" applyFill="1" applyBorder="1" applyAlignment="1">
      <alignment/>
    </xf>
    <xf numFmtId="0" fontId="79" fillId="33" borderId="16" xfId="0" applyFont="1" applyFill="1" applyBorder="1" applyAlignment="1">
      <alignment horizontal="left" vertical="top" wrapText="1"/>
    </xf>
    <xf numFmtId="0" fontId="79" fillId="33" borderId="17" xfId="0" applyFont="1" applyFill="1" applyBorder="1" applyAlignment="1">
      <alignment/>
    </xf>
    <xf numFmtId="0" fontId="35" fillId="0" borderId="0" xfId="0" applyFont="1" applyBorder="1" applyAlignment="1">
      <alignment horizontal="right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right" vertical="center"/>
    </xf>
    <xf numFmtId="0" fontId="5" fillId="0" borderId="58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5" fillId="0" borderId="53" xfId="0" applyFont="1" applyBorder="1" applyAlignment="1">
      <alignment horizontal="center" vertical="center"/>
    </xf>
    <xf numFmtId="184" fontId="2" fillId="0" borderId="18" xfId="0" applyNumberFormat="1" applyFont="1" applyBorder="1" applyAlignment="1">
      <alignment horizontal="center" vertical="center" wrapText="1"/>
    </xf>
    <xf numFmtId="184" fontId="2" fillId="0" borderId="18" xfId="0" applyNumberFormat="1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35" fillId="0" borderId="53" xfId="0" applyFont="1" applyBorder="1" applyAlignment="1">
      <alignment vertical="center"/>
    </xf>
    <xf numFmtId="0" fontId="2" fillId="32" borderId="13" xfId="0" applyFont="1" applyFill="1" applyBorder="1" applyAlignment="1">
      <alignment horizontal="center" vertical="center" wrapText="1"/>
    </xf>
    <xf numFmtId="3" fontId="14" fillId="33" borderId="11" xfId="0" applyNumberFormat="1" applyFont="1" applyFill="1" applyBorder="1" applyAlignment="1">
      <alignment horizontal="center" vertical="center" wrapText="1"/>
    </xf>
    <xf numFmtId="0" fontId="14" fillId="33" borderId="20" xfId="0" applyFont="1" applyFill="1" applyBorder="1" applyAlignment="1">
      <alignment horizontal="center" vertical="center"/>
    </xf>
    <xf numFmtId="0" fontId="14" fillId="33" borderId="27" xfId="0" applyFont="1" applyFill="1" applyBorder="1" applyAlignment="1">
      <alignment horizontal="center" vertical="center" wrapText="1"/>
    </xf>
    <xf numFmtId="0" fontId="14" fillId="33" borderId="32" xfId="0" applyFont="1" applyFill="1" applyBorder="1" applyAlignment="1">
      <alignment horizontal="center" vertical="center" wrapText="1"/>
    </xf>
    <xf numFmtId="185" fontId="14" fillId="33" borderId="32" xfId="0" applyNumberFormat="1" applyFont="1" applyFill="1" applyBorder="1" applyAlignment="1">
      <alignment horizontal="center" vertical="center" wrapText="1"/>
    </xf>
    <xf numFmtId="0" fontId="79" fillId="33" borderId="48" xfId="0" applyFont="1" applyFill="1" applyBorder="1" applyAlignment="1">
      <alignment horizontal="center" vertical="center" wrapText="1"/>
    </xf>
    <xf numFmtId="0" fontId="79" fillId="33" borderId="47" xfId="0" applyFont="1" applyFill="1" applyBorder="1" applyAlignment="1">
      <alignment horizontal="center" vertical="center" wrapText="1"/>
    </xf>
    <xf numFmtId="0" fontId="79" fillId="7" borderId="47" xfId="0" applyFont="1" applyFill="1" applyBorder="1" applyAlignment="1">
      <alignment horizontal="center" vertical="center" wrapText="1"/>
    </xf>
    <xf numFmtId="0" fontId="79" fillId="7" borderId="48" xfId="0" applyFont="1" applyFill="1" applyBorder="1" applyAlignment="1">
      <alignment horizontal="center" vertical="center" wrapText="1"/>
    </xf>
    <xf numFmtId="49" fontId="1" fillId="34" borderId="16" xfId="59" applyNumberFormat="1" applyFont="1" applyFill="1" applyBorder="1" applyAlignment="1">
      <alignment horizontal="center" vertical="center"/>
      <protection/>
    </xf>
    <xf numFmtId="4" fontId="1" fillId="0" borderId="13" xfId="59" applyNumberFormat="1" applyFont="1" applyFill="1" applyBorder="1" applyAlignment="1">
      <alignment horizontal="center" vertical="center" wrapText="1"/>
      <protection/>
    </xf>
    <xf numFmtId="4" fontId="1" fillId="0" borderId="13" xfId="59" applyNumberFormat="1" applyFont="1" applyFill="1" applyBorder="1" applyAlignment="1">
      <alignment horizontal="center" vertical="center"/>
      <protection/>
    </xf>
    <xf numFmtId="49" fontId="1" fillId="34" borderId="17" xfId="59" applyNumberFormat="1" applyFont="1" applyFill="1" applyBorder="1" applyAlignment="1">
      <alignment horizontal="center" vertical="center"/>
      <protection/>
    </xf>
    <xf numFmtId="4" fontId="1" fillId="0" borderId="11" xfId="59" applyNumberFormat="1" applyFont="1" applyFill="1" applyBorder="1" applyAlignment="1">
      <alignment horizontal="center" vertical="center" wrapText="1"/>
      <protection/>
    </xf>
    <xf numFmtId="4" fontId="1" fillId="0" borderId="20" xfId="59" applyNumberFormat="1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horizontal="left" vertical="center" wrapText="1"/>
      <protection/>
    </xf>
    <xf numFmtId="49" fontId="1" fillId="34" borderId="13" xfId="59" applyNumberFormat="1" applyFont="1" applyFill="1" applyBorder="1" applyAlignment="1">
      <alignment horizontal="center" vertical="center" wrapText="1"/>
      <protection/>
    </xf>
    <xf numFmtId="0" fontId="1" fillId="34" borderId="13" xfId="59" applyFont="1" applyFill="1" applyBorder="1" applyAlignment="1">
      <alignment vertical="center"/>
      <protection/>
    </xf>
    <xf numFmtId="0" fontId="1" fillId="34" borderId="13" xfId="59" applyFont="1" applyFill="1" applyBorder="1" applyAlignment="1">
      <alignment vertical="center" wrapText="1"/>
      <protection/>
    </xf>
    <xf numFmtId="0" fontId="1" fillId="34" borderId="13" xfId="59" applyFont="1" applyFill="1" applyBorder="1" applyAlignment="1">
      <alignment horizontal="left" vertical="center"/>
      <protection/>
    </xf>
    <xf numFmtId="0" fontId="1" fillId="34" borderId="20" xfId="59" applyFont="1" applyFill="1" applyBorder="1" applyAlignment="1">
      <alignment horizontal="left" vertical="center" wrapText="1"/>
      <protection/>
    </xf>
    <xf numFmtId="49" fontId="1" fillId="34" borderId="14" xfId="59" applyNumberFormat="1" applyFont="1" applyFill="1" applyBorder="1" applyAlignment="1">
      <alignment horizontal="center" vertical="center"/>
      <protection/>
    </xf>
    <xf numFmtId="0" fontId="1" fillId="34" borderId="15" xfId="59" applyFont="1" applyFill="1" applyBorder="1" applyAlignment="1">
      <alignment horizontal="left" vertical="center" wrapText="1"/>
      <protection/>
    </xf>
    <xf numFmtId="4" fontId="1" fillId="0" borderId="12" xfId="59" applyNumberFormat="1" applyFont="1" applyFill="1" applyBorder="1" applyAlignment="1">
      <alignment horizontal="center" vertical="center" wrapText="1"/>
      <protection/>
    </xf>
    <xf numFmtId="4" fontId="1" fillId="0" borderId="15" xfId="59" applyNumberFormat="1" applyFont="1" applyFill="1" applyBorder="1" applyAlignment="1">
      <alignment horizontal="center" vertical="center" wrapText="1"/>
      <protection/>
    </xf>
    <xf numFmtId="0" fontId="0" fillId="0" borderId="53" xfId="0" applyFont="1" applyBorder="1" applyAlignment="1">
      <alignment/>
    </xf>
    <xf numFmtId="0" fontId="5" fillId="0" borderId="0" xfId="0" applyFont="1" applyAlignment="1">
      <alignment wrapText="1"/>
    </xf>
    <xf numFmtId="0" fontId="2" fillId="0" borderId="2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4" fillId="0" borderId="0" xfId="0" applyFont="1" applyAlignment="1">
      <alignment horizontal="right"/>
    </xf>
    <xf numFmtId="0" fontId="84" fillId="0" borderId="0" xfId="0" applyFont="1" applyAlignment="1">
      <alignment horizontal="right"/>
    </xf>
    <xf numFmtId="0" fontId="11" fillId="0" borderId="10" xfId="59" applyFont="1" applyBorder="1" applyAlignment="1">
      <alignment horizontal="left" vertical="center"/>
      <protection/>
    </xf>
    <xf numFmtId="0" fontId="32" fillId="0" borderId="0" xfId="0" applyFont="1" applyAlignment="1">
      <alignment vertical="top"/>
    </xf>
    <xf numFmtId="0" fontId="13" fillId="0" borderId="0" xfId="0" applyFont="1" applyAlignment="1">
      <alignment horizontal="right"/>
    </xf>
    <xf numFmtId="0" fontId="25" fillId="33" borderId="69" xfId="0" applyFont="1" applyFill="1" applyBorder="1" applyAlignment="1">
      <alignment horizontal="center" vertical="center"/>
    </xf>
    <xf numFmtId="0" fontId="25" fillId="33" borderId="70" xfId="0" applyFont="1" applyFill="1" applyBorder="1" applyAlignment="1">
      <alignment horizontal="center" vertical="center"/>
    </xf>
    <xf numFmtId="0" fontId="29" fillId="33" borderId="70" xfId="0" applyFont="1" applyFill="1" applyBorder="1" applyAlignment="1">
      <alignment horizontal="center" vertical="center"/>
    </xf>
    <xf numFmtId="0" fontId="29" fillId="33" borderId="27" xfId="0" applyFont="1" applyFill="1" applyBorder="1" applyAlignment="1">
      <alignment horizontal="center" vertical="center"/>
    </xf>
    <xf numFmtId="0" fontId="25" fillId="33" borderId="66" xfId="0" applyFont="1" applyFill="1" applyBorder="1" applyAlignment="1">
      <alignment horizontal="center" vertical="center"/>
    </xf>
    <xf numFmtId="0" fontId="25" fillId="33" borderId="67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29" fillId="33" borderId="68" xfId="0" applyFont="1" applyFill="1" applyBorder="1" applyAlignment="1">
      <alignment horizontal="center" vertical="center"/>
    </xf>
    <xf numFmtId="3" fontId="15" fillId="0" borderId="19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Border="1" applyAlignment="1" applyProtection="1">
      <alignment/>
      <protection/>
    </xf>
    <xf numFmtId="0" fontId="15" fillId="0" borderId="18" xfId="0" applyFont="1" applyFill="1" applyBorder="1" applyAlignment="1" applyProtection="1">
      <alignment horizontal="center" vertical="center"/>
      <protection locked="0"/>
    </xf>
    <xf numFmtId="3" fontId="15" fillId="0" borderId="18" xfId="0" applyNumberFormat="1" applyFont="1" applyBorder="1" applyAlignment="1" applyProtection="1">
      <alignment horizontal="right" vertical="center"/>
      <protection locked="0"/>
    </xf>
    <xf numFmtId="0" fontId="15" fillId="0" borderId="19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left" vertical="top"/>
      <protection/>
    </xf>
    <xf numFmtId="0" fontId="15" fillId="0" borderId="50" xfId="0" applyFont="1" applyFill="1" applyBorder="1" applyAlignment="1" applyProtection="1">
      <alignment horizontal="center" vertical="center"/>
      <protection locked="0"/>
    </xf>
    <xf numFmtId="3" fontId="15" fillId="0" borderId="50" xfId="0" applyNumberFormat="1" applyFont="1" applyFill="1" applyBorder="1" applyAlignment="1" applyProtection="1">
      <alignment horizontal="right" vertical="center"/>
      <protection locked="0"/>
    </xf>
    <xf numFmtId="0" fontId="15" fillId="0" borderId="50" xfId="0" applyFont="1" applyFill="1" applyBorder="1" applyAlignment="1" applyProtection="1">
      <alignment horizontal="left" vertical="center"/>
      <protection/>
    </xf>
    <xf numFmtId="0" fontId="15" fillId="0" borderId="50" xfId="0" applyFont="1" applyFill="1" applyBorder="1" applyAlignment="1" applyProtection="1">
      <alignment horizontal="left" vertical="top"/>
      <protection/>
    </xf>
    <xf numFmtId="3" fontId="15" fillId="0" borderId="50" xfId="0" applyNumberFormat="1" applyFont="1" applyBorder="1" applyAlignment="1" applyProtection="1">
      <alignment horizontal="right" vertical="center"/>
      <protection locked="0"/>
    </xf>
    <xf numFmtId="3" fontId="15" fillId="0" borderId="51" xfId="0" applyNumberFormat="1" applyFont="1" applyFill="1" applyBorder="1" applyAlignment="1" applyProtection="1">
      <alignment horizontal="right" vertical="center"/>
      <protection locked="0"/>
    </xf>
    <xf numFmtId="0" fontId="19" fillId="33" borderId="46" xfId="0" applyFont="1" applyFill="1" applyBorder="1" applyAlignment="1" applyProtection="1">
      <alignment horizontal="center" vertical="center" wrapText="1"/>
      <protection/>
    </xf>
    <xf numFmtId="49" fontId="2" fillId="33" borderId="54" xfId="0" applyNumberFormat="1" applyFont="1" applyFill="1" applyBorder="1" applyAlignment="1" applyProtection="1">
      <alignment horizontal="center" vertical="center" wrapText="1"/>
      <protection/>
    </xf>
    <xf numFmtId="49" fontId="2" fillId="33" borderId="46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Font="1" applyFill="1" applyAlignment="1" applyProtection="1">
      <alignment horizontal="center"/>
      <protection/>
    </xf>
    <xf numFmtId="0" fontId="2" fillId="33" borderId="33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wrapText="1"/>
    </xf>
    <xf numFmtId="0" fontId="1" fillId="0" borderId="44" xfId="59" applyFont="1" applyFill="1" applyBorder="1" applyAlignment="1">
      <alignment horizontal="right" vertical="center" wrapText="1"/>
      <protection/>
    </xf>
    <xf numFmtId="0" fontId="1" fillId="0" borderId="45" xfId="59" applyFont="1" applyFill="1" applyBorder="1" applyAlignment="1">
      <alignment horizontal="right" vertical="center" wrapText="1"/>
      <protection/>
    </xf>
    <xf numFmtId="4" fontId="1" fillId="0" borderId="0" xfId="0" applyNumberFormat="1" applyFont="1" applyBorder="1" applyAlignment="1">
      <alignment horizontal="left" vertical="center" wrapText="1"/>
    </xf>
    <xf numFmtId="1" fontId="27" fillId="0" borderId="17" xfId="0" applyNumberFormat="1" applyFont="1" applyBorder="1" applyAlignment="1">
      <alignment/>
    </xf>
    <xf numFmtId="1" fontId="17" fillId="0" borderId="15" xfId="0" applyNumberFormat="1" applyFont="1" applyBorder="1" applyAlignment="1">
      <alignment/>
    </xf>
    <xf numFmtId="0" fontId="2" fillId="0" borderId="44" xfId="0" applyFont="1" applyBorder="1" applyAlignment="1">
      <alignment horizontal="right" vertical="center" wrapText="1"/>
    </xf>
    <xf numFmtId="0" fontId="2" fillId="0" borderId="45" xfId="0" applyFont="1" applyBorder="1" applyAlignment="1">
      <alignment horizontal="right" vertical="center" wrapText="1"/>
    </xf>
    <xf numFmtId="1" fontId="17" fillId="0" borderId="50" xfId="0" applyNumberFormat="1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7" fillId="0" borderId="23" xfId="0" applyNumberFormat="1" applyFont="1" applyBorder="1" applyAlignment="1">
      <alignment/>
    </xf>
    <xf numFmtId="4" fontId="17" fillId="0" borderId="5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center" vertical="center" wrapText="1"/>
    </xf>
    <xf numFmtId="9" fontId="1" fillId="0" borderId="36" xfId="0" applyNumberFormat="1" applyFont="1" applyBorder="1" applyAlignment="1">
      <alignment/>
    </xf>
    <xf numFmtId="4" fontId="27" fillId="0" borderId="15" xfId="0" applyNumberFormat="1" applyFont="1" applyBorder="1" applyAlignment="1">
      <alignment/>
    </xf>
    <xf numFmtId="4" fontId="27" fillId="0" borderId="20" xfId="0" applyNumberFormat="1" applyFont="1" applyBorder="1" applyAlignment="1">
      <alignment/>
    </xf>
    <xf numFmtId="4" fontId="21" fillId="0" borderId="12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4" fontId="17" fillId="0" borderId="15" xfId="0" applyNumberFormat="1" applyFont="1" applyBorder="1" applyAlignment="1">
      <alignment/>
    </xf>
    <xf numFmtId="4" fontId="17" fillId="0" borderId="20" xfId="0" applyNumberFormat="1" applyFont="1" applyBorder="1" applyAlignment="1">
      <alignment/>
    </xf>
    <xf numFmtId="4" fontId="25" fillId="0" borderId="12" xfId="0" applyNumberFormat="1" applyFont="1" applyBorder="1" applyAlignment="1">
      <alignment horizontal="center" vertical="center"/>
    </xf>
    <xf numFmtId="3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wrapText="1"/>
    </xf>
    <xf numFmtId="0" fontId="1" fillId="32" borderId="13" xfId="0" applyFont="1" applyFill="1" applyBorder="1" applyAlignment="1">
      <alignment wrapText="1"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49" xfId="0" applyFont="1" applyFill="1" applyBorder="1" applyAlignment="1">
      <alignment horizontal="right" vertic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59" xfId="59" applyFont="1" applyFill="1" applyBorder="1" applyAlignment="1">
      <alignment horizontal="center" vertical="center" wrapText="1"/>
      <protection/>
    </xf>
    <xf numFmtId="0" fontId="2" fillId="33" borderId="45" xfId="59" applyFont="1" applyFill="1" applyBorder="1" applyAlignment="1">
      <alignment horizontal="center" vertical="center" wrapText="1"/>
      <protection/>
    </xf>
    <xf numFmtId="0" fontId="77" fillId="0" borderId="0" xfId="60" applyFont="1">
      <alignment/>
      <protection/>
    </xf>
    <xf numFmtId="0" fontId="84" fillId="0" borderId="12" xfId="60" applyFont="1" applyBorder="1" applyAlignment="1">
      <alignment wrapText="1"/>
      <protection/>
    </xf>
    <xf numFmtId="0" fontId="84" fillId="0" borderId="12" xfId="60" applyFont="1" applyBorder="1" applyAlignment="1">
      <alignment horizontal="center" vertical="center"/>
      <protection/>
    </xf>
    <xf numFmtId="0" fontId="84" fillId="0" borderId="15" xfId="60" applyFont="1" applyBorder="1" applyAlignment="1">
      <alignment horizontal="center" vertical="center"/>
      <protection/>
    </xf>
    <xf numFmtId="0" fontId="84" fillId="0" borderId="10" xfId="60" applyFont="1" applyBorder="1" applyAlignment="1">
      <alignment wrapText="1"/>
      <protection/>
    </xf>
    <xf numFmtId="0" fontId="84" fillId="0" borderId="10" xfId="60" applyFont="1" applyBorder="1" applyAlignment="1">
      <alignment horizontal="center" vertical="center"/>
      <protection/>
    </xf>
    <xf numFmtId="0" fontId="84" fillId="0" borderId="13" xfId="60" applyFont="1" applyBorder="1" applyAlignment="1">
      <alignment horizontal="center" vertical="center"/>
      <protection/>
    </xf>
    <xf numFmtId="0" fontId="84" fillId="33" borderId="50" xfId="60" applyFont="1" applyFill="1" applyBorder="1" applyAlignment="1">
      <alignment horizontal="center"/>
      <protection/>
    </xf>
    <xf numFmtId="0" fontId="84" fillId="33" borderId="50" xfId="60" applyFont="1" applyFill="1" applyBorder="1" applyAlignment="1">
      <alignment horizontal="center" vertical="center"/>
      <protection/>
    </xf>
    <xf numFmtId="0" fontId="84" fillId="33" borderId="51" xfId="60" applyFont="1" applyFill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/>
      <protection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59" applyFont="1" applyAlignment="1">
      <alignment horizontal="center" vertical="top"/>
      <protection/>
    </xf>
    <xf numFmtId="0" fontId="13" fillId="0" borderId="0" xfId="59" applyFont="1" applyAlignment="1">
      <alignment vertical="top"/>
      <protection/>
    </xf>
    <xf numFmtId="0" fontId="1" fillId="0" borderId="0" xfId="59" applyFont="1" applyBorder="1" applyAlignment="1">
      <alignment vertical="top"/>
      <protection/>
    </xf>
    <xf numFmtId="0" fontId="1" fillId="0" borderId="0" xfId="59" applyFont="1" applyAlignment="1">
      <alignment horizontal="right" vertical="top"/>
      <protection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49" fontId="1" fillId="0" borderId="10" xfId="59" applyNumberFormat="1" applyFont="1" applyBorder="1" applyAlignment="1">
      <alignment horizontal="center" vertical="top"/>
      <protection/>
    </xf>
    <xf numFmtId="0" fontId="1" fillId="0" borderId="10" xfId="59" applyFont="1" applyFill="1" applyBorder="1" applyAlignment="1">
      <alignment horizontal="left" vertical="top" wrapText="1"/>
      <protection/>
    </xf>
    <xf numFmtId="4" fontId="83" fillId="0" borderId="10" xfId="44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Border="1" applyAlignment="1">
      <alignment vertical="top"/>
    </xf>
    <xf numFmtId="0" fontId="1" fillId="0" borderId="10" xfId="59" applyFont="1" applyFill="1" applyBorder="1" applyAlignment="1">
      <alignment horizontal="left" vertical="top"/>
      <protection/>
    </xf>
    <xf numFmtId="4" fontId="1" fillId="0" borderId="10" xfId="44" applyNumberFormat="1" applyFont="1" applyFill="1" applyBorder="1" applyAlignment="1">
      <alignment horizontal="right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49" fontId="2" fillId="0" borderId="10" xfId="59" applyNumberFormat="1" applyFont="1" applyBorder="1" applyAlignment="1">
      <alignment horizontal="center" vertical="top"/>
      <protection/>
    </xf>
    <xf numFmtId="0" fontId="2" fillId="0" borderId="10" xfId="59" applyFont="1" applyFill="1" applyBorder="1" applyAlignment="1">
      <alignment horizontal="left" vertical="top" wrapText="1"/>
      <protection/>
    </xf>
    <xf numFmtId="171" fontId="2" fillId="0" borderId="10" xfId="44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4" fontId="2" fillId="0" borderId="0" xfId="0" applyNumberFormat="1" applyFont="1" applyAlignment="1">
      <alignment vertical="top"/>
    </xf>
    <xf numFmtId="49" fontId="2" fillId="33" borderId="10" xfId="59" applyNumberFormat="1" applyFont="1" applyFill="1" applyBorder="1" applyAlignment="1">
      <alignment vertical="top"/>
      <protection/>
    </xf>
    <xf numFmtId="49" fontId="1" fillId="0" borderId="10" xfId="59" applyNumberFormat="1" applyFont="1" applyBorder="1" applyAlignment="1">
      <alignment horizontal="center" vertical="top"/>
      <protection/>
    </xf>
    <xf numFmtId="0" fontId="1" fillId="0" borderId="10" xfId="59" applyFont="1" applyFill="1" applyBorder="1" applyAlignment="1">
      <alignment horizontal="left" vertical="top" wrapText="1"/>
      <protection/>
    </xf>
    <xf numFmtId="4" fontId="1" fillId="0" borderId="10" xfId="44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82" fillId="0" borderId="10" xfId="0" applyFont="1" applyBorder="1" applyAlignment="1">
      <alignment horizontal="left" vertical="top"/>
    </xf>
    <xf numFmtId="4" fontId="82" fillId="0" borderId="10" xfId="0" applyNumberFormat="1" applyFont="1" applyBorder="1" applyAlignment="1">
      <alignment horizontal="right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1" fillId="0" borderId="10" xfId="59" applyFont="1" applyFill="1" applyBorder="1" applyAlignment="1">
      <alignment horizontal="left" vertical="top"/>
      <protection/>
    </xf>
    <xf numFmtId="0" fontId="3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/>
    </xf>
    <xf numFmtId="0" fontId="2" fillId="0" borderId="0" xfId="0" applyFont="1" applyAlignment="1">
      <alignment vertical="top"/>
    </xf>
    <xf numFmtId="49" fontId="2" fillId="0" borderId="10" xfId="59" applyNumberFormat="1" applyFont="1" applyBorder="1" applyAlignment="1">
      <alignment horizontal="center" vertical="top"/>
      <protection/>
    </xf>
    <xf numFmtId="0" fontId="2" fillId="0" borderId="10" xfId="59" applyFont="1" applyFill="1" applyBorder="1" applyAlignment="1">
      <alignment horizontal="left" vertical="top" wrapText="1"/>
      <protection/>
    </xf>
    <xf numFmtId="4" fontId="2" fillId="0" borderId="10" xfId="44" applyNumberFormat="1" applyFont="1" applyFill="1" applyBorder="1" applyAlignment="1">
      <alignment horizontal="left" vertical="top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Border="1" applyAlignment="1">
      <alignment vertical="top"/>
    </xf>
    <xf numFmtId="0" fontId="38" fillId="0" borderId="0" xfId="0" applyFont="1" applyAlignment="1">
      <alignment vertical="top"/>
    </xf>
    <xf numFmtId="49" fontId="1" fillId="33" borderId="10" xfId="59" applyNumberFormat="1" applyFont="1" applyFill="1" applyBorder="1" applyAlignment="1">
      <alignment horizontal="center" vertical="top"/>
      <protection/>
    </xf>
    <xf numFmtId="0" fontId="2" fillId="33" borderId="10" xfId="59" applyFont="1" applyFill="1" applyBorder="1" applyAlignment="1">
      <alignment vertical="top"/>
      <protection/>
    </xf>
    <xf numFmtId="0" fontId="1" fillId="33" borderId="10" xfId="0" applyFont="1" applyFill="1" applyBorder="1" applyAlignment="1">
      <alignment horizontal="right"/>
    </xf>
    <xf numFmtId="171" fontId="1" fillId="0" borderId="10" xfId="44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59" applyFont="1" applyFill="1" applyBorder="1" applyAlignment="1">
      <alignment horizontal="right" vertical="top" wrapText="1"/>
      <protection/>
    </xf>
    <xf numFmtId="171" fontId="1" fillId="0" borderId="10" xfId="44" applyFont="1" applyFill="1" applyBorder="1" applyAlignment="1">
      <alignment vertical="top"/>
    </xf>
    <xf numFmtId="171" fontId="2" fillId="33" borderId="10" xfId="44" applyFont="1" applyFill="1" applyBorder="1" applyAlignment="1">
      <alignment vertical="top"/>
    </xf>
    <xf numFmtId="4" fontId="2" fillId="33" borderId="10" xfId="0" applyNumberFormat="1" applyFont="1" applyFill="1" applyBorder="1" applyAlignment="1">
      <alignment vertical="top"/>
    </xf>
    <xf numFmtId="0" fontId="11" fillId="0" borderId="0" xfId="0" applyFont="1" applyAlignment="1">
      <alignment vertical="top"/>
    </xf>
    <xf numFmtId="171" fontId="1" fillId="0" borderId="0" xfId="44" applyFont="1" applyFill="1" applyBorder="1" applyAlignment="1">
      <alignment horizontal="left" vertical="top"/>
    </xf>
    <xf numFmtId="0" fontId="2" fillId="0" borderId="0" xfId="59" applyFont="1" applyFill="1" applyBorder="1" applyAlignment="1">
      <alignment horizontal="left" vertical="top"/>
      <protection/>
    </xf>
    <xf numFmtId="49" fontId="1" fillId="0" borderId="0" xfId="59" applyNumberFormat="1" applyFont="1" applyBorder="1" applyAlignment="1">
      <alignment horizontal="center" vertical="top"/>
      <protection/>
    </xf>
    <xf numFmtId="0" fontId="1" fillId="0" borderId="0" xfId="59" applyFont="1" applyFill="1" applyBorder="1" applyAlignment="1">
      <alignment horizontal="left" vertical="top" wrapText="1"/>
      <protection/>
    </xf>
    <xf numFmtId="0" fontId="77" fillId="0" borderId="0" xfId="0" applyFont="1" applyAlignment="1">
      <alignment horizontal="justify" wrapText="1"/>
    </xf>
    <xf numFmtId="0" fontId="85" fillId="0" borderId="0" xfId="0" applyFont="1" applyAlignment="1">
      <alignment horizontal="center"/>
    </xf>
    <xf numFmtId="49" fontId="77" fillId="0" borderId="0" xfId="0" applyNumberFormat="1" applyFont="1" applyAlignment="1">
      <alignment horizontal="justify" vertical="top" wrapText="1"/>
    </xf>
    <xf numFmtId="0" fontId="77" fillId="0" borderId="0" xfId="0" applyFont="1" applyAlignment="1">
      <alignment horizontal="left" wrapText="1"/>
    </xf>
    <xf numFmtId="4" fontId="1" fillId="32" borderId="10" xfId="59" applyNumberFormat="1" applyFont="1" applyFill="1" applyBorder="1" applyAlignment="1">
      <alignment horizontal="center" vertical="center"/>
      <protection/>
    </xf>
    <xf numFmtId="4" fontId="1" fillId="32" borderId="13" xfId="59" applyNumberFormat="1" applyFont="1" applyFill="1" applyBorder="1" applyAlignment="1">
      <alignment horizontal="center" vertical="center"/>
      <protection/>
    </xf>
    <xf numFmtId="3" fontId="1" fillId="0" borderId="15" xfId="0" applyNumberFormat="1" applyFont="1" applyFill="1" applyBorder="1" applyAlignment="1">
      <alignment horizontal="right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5" fillId="0" borderId="0" xfId="0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4" fillId="0" borderId="0" xfId="0" applyFont="1" applyFill="1" applyAlignment="1">
      <alignment horizontal="left" wrapText="1"/>
    </xf>
    <xf numFmtId="0" fontId="1" fillId="0" borderId="16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 wrapText="1"/>
    </xf>
    <xf numFmtId="0" fontId="14" fillId="0" borderId="61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59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7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61" xfId="0" applyFont="1" applyFill="1" applyBorder="1" applyAlignment="1">
      <alignment/>
    </xf>
    <xf numFmtId="0" fontId="13" fillId="0" borderId="6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3" fillId="0" borderId="6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2" fillId="33" borderId="10" xfId="59" applyFont="1" applyFill="1" applyBorder="1" applyAlignment="1">
      <alignment horizontal="center" vertical="top"/>
      <protection/>
    </xf>
    <xf numFmtId="0" fontId="33" fillId="0" borderId="0" xfId="0" applyFont="1" applyBorder="1" applyAlignment="1">
      <alignment horizontal="center" vertical="center" wrapText="1"/>
    </xf>
    <xf numFmtId="185" fontId="5" fillId="33" borderId="72" xfId="0" applyNumberFormat="1" applyFont="1" applyFill="1" applyBorder="1" applyAlignment="1">
      <alignment horizontal="center" vertical="center" wrapText="1"/>
    </xf>
    <xf numFmtId="185" fontId="5" fillId="33" borderId="52" xfId="0" applyNumberFormat="1" applyFont="1" applyFill="1" applyBorder="1" applyAlignment="1">
      <alignment horizontal="center" vertical="center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73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3" fontId="5" fillId="33" borderId="62" xfId="0" applyNumberFormat="1" applyFont="1" applyFill="1" applyBorder="1" applyAlignment="1">
      <alignment horizontal="center" vertical="center" wrapText="1"/>
    </xf>
    <xf numFmtId="3" fontId="5" fillId="33" borderId="50" xfId="0" applyNumberFormat="1" applyFont="1" applyFill="1" applyBorder="1" applyAlignment="1">
      <alignment horizontal="center" vertical="center" wrapText="1"/>
    </xf>
    <xf numFmtId="0" fontId="5" fillId="33" borderId="7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16" fillId="33" borderId="39" xfId="0" applyFont="1" applyFill="1" applyBorder="1" applyAlignment="1">
      <alignment horizontal="center" vertical="center" wrapText="1"/>
    </xf>
    <xf numFmtId="0" fontId="34" fillId="33" borderId="17" xfId="0" applyFont="1" applyFill="1" applyBorder="1" applyAlignment="1">
      <alignment horizontal="center" vertical="center"/>
    </xf>
    <xf numFmtId="0" fontId="16" fillId="33" borderId="36" xfId="0" applyFont="1" applyFill="1" applyBorder="1" applyAlignment="1">
      <alignment horizontal="center" vertical="center" wrapText="1"/>
    </xf>
    <xf numFmtId="0" fontId="34" fillId="33" borderId="11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 vertical="center" wrapText="1"/>
    </xf>
    <xf numFmtId="0" fontId="16" fillId="33" borderId="72" xfId="0" applyFont="1" applyFill="1" applyBorder="1" applyAlignment="1">
      <alignment horizontal="center" vertical="center" wrapText="1"/>
    </xf>
    <xf numFmtId="0" fontId="16" fillId="33" borderId="52" xfId="0" applyFont="1" applyFill="1" applyBorder="1" applyAlignment="1">
      <alignment horizontal="center" vertical="center" wrapText="1"/>
    </xf>
    <xf numFmtId="0" fontId="16" fillId="33" borderId="75" xfId="0" applyFont="1" applyFill="1" applyBorder="1" applyAlignment="1">
      <alignment horizontal="center" vertical="center" wrapText="1"/>
    </xf>
    <xf numFmtId="0" fontId="16" fillId="33" borderId="35" xfId="0" applyFont="1" applyFill="1" applyBorder="1" applyAlignment="1">
      <alignment horizontal="center" vertical="center" wrapText="1"/>
    </xf>
    <xf numFmtId="0" fontId="2" fillId="33" borderId="76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5" fillId="33" borderId="71" xfId="0" applyNumberFormat="1" applyFont="1" applyFill="1" applyBorder="1" applyAlignment="1">
      <alignment horizontal="center" vertical="center" wrapText="1"/>
    </xf>
    <xf numFmtId="0" fontId="5" fillId="33" borderId="77" xfId="0" applyFont="1" applyFill="1" applyBorder="1" applyAlignment="1">
      <alignment horizontal="center" vertical="center"/>
    </xf>
    <xf numFmtId="0" fontId="5" fillId="33" borderId="7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 wrapText="1"/>
    </xf>
    <xf numFmtId="185" fontId="5" fillId="33" borderId="79" xfId="0" applyNumberFormat="1" applyFont="1" applyFill="1" applyBorder="1" applyAlignment="1">
      <alignment horizontal="center" vertical="center" wrapText="1"/>
    </xf>
    <xf numFmtId="185" fontId="5" fillId="33" borderId="80" xfId="0" applyNumberFormat="1" applyFont="1" applyFill="1" applyBorder="1" applyAlignment="1">
      <alignment horizontal="center" vertical="center" wrapText="1"/>
    </xf>
    <xf numFmtId="0" fontId="16" fillId="0" borderId="39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/>
    </xf>
    <xf numFmtId="0" fontId="16" fillId="0" borderId="37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81" xfId="0" applyFont="1" applyFill="1" applyBorder="1" applyAlignment="1">
      <alignment horizontal="center" vertical="center" wrapText="1"/>
    </xf>
    <xf numFmtId="0" fontId="16" fillId="0" borderId="82" xfId="0" applyFont="1" applyFill="1" applyBorder="1" applyAlignment="1">
      <alignment horizontal="center" vertical="center" wrapText="1"/>
    </xf>
    <xf numFmtId="0" fontId="16" fillId="0" borderId="76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33" borderId="3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8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2" fontId="2" fillId="33" borderId="83" xfId="0" applyNumberFormat="1" applyFont="1" applyFill="1" applyBorder="1" applyAlignment="1">
      <alignment horizontal="center" vertical="center" wrapText="1"/>
    </xf>
    <xf numFmtId="2" fontId="2" fillId="33" borderId="24" xfId="0" applyNumberFormat="1" applyFont="1" applyFill="1" applyBorder="1" applyAlignment="1">
      <alignment horizontal="center" vertical="center" wrapText="1"/>
    </xf>
    <xf numFmtId="2" fontId="2" fillId="33" borderId="75" xfId="0" applyNumberFormat="1" applyFont="1" applyFill="1" applyBorder="1" applyAlignment="1">
      <alignment horizontal="center" vertical="center" wrapText="1"/>
    </xf>
    <xf numFmtId="2" fontId="2" fillId="33" borderId="58" xfId="0" applyNumberFormat="1" applyFont="1" applyFill="1" applyBorder="1" applyAlignment="1">
      <alignment horizontal="center" vertical="center" wrapText="1"/>
    </xf>
    <xf numFmtId="2" fontId="2" fillId="33" borderId="0" xfId="0" applyNumberFormat="1" applyFont="1" applyFill="1" applyBorder="1" applyAlignment="1">
      <alignment horizontal="center" vertical="center" wrapText="1"/>
    </xf>
    <xf numFmtId="2" fontId="2" fillId="33" borderId="53" xfId="0" applyNumberFormat="1" applyFont="1" applyFill="1" applyBorder="1" applyAlignment="1">
      <alignment horizontal="center" vertical="center" wrapText="1"/>
    </xf>
    <xf numFmtId="0" fontId="2" fillId="33" borderId="84" xfId="0" applyFont="1" applyFill="1" applyBorder="1" applyAlignment="1">
      <alignment horizontal="center" vertical="center" wrapText="1"/>
    </xf>
    <xf numFmtId="0" fontId="2" fillId="33" borderId="8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/>
    </xf>
    <xf numFmtId="0" fontId="2" fillId="33" borderId="40" xfId="59" applyFont="1" applyFill="1" applyBorder="1" applyAlignment="1">
      <alignment horizontal="center" vertical="center" wrapText="1"/>
      <protection/>
    </xf>
    <xf numFmtId="0" fontId="2" fillId="33" borderId="26" xfId="59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2" fillId="33" borderId="6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36" xfId="59" applyFont="1" applyFill="1" applyBorder="1" applyAlignment="1">
      <alignment horizontal="center" vertical="center" wrapText="1"/>
      <protection/>
    </xf>
    <xf numFmtId="0" fontId="2" fillId="33" borderId="11" xfId="59" applyFont="1" applyFill="1" applyBorder="1" applyAlignment="1">
      <alignment horizontal="center" vertical="center" wrapText="1"/>
      <protection/>
    </xf>
    <xf numFmtId="0" fontId="2" fillId="33" borderId="39" xfId="59" applyFont="1" applyFill="1" applyBorder="1" applyAlignment="1">
      <alignment horizontal="center" vertical="center" wrapText="1"/>
      <protection/>
    </xf>
    <xf numFmtId="0" fontId="2" fillId="33" borderId="17" xfId="59" applyFont="1" applyFill="1" applyBorder="1" applyAlignment="1">
      <alignment horizontal="center" vertical="center" wrapText="1"/>
      <protection/>
    </xf>
    <xf numFmtId="0" fontId="2" fillId="33" borderId="37" xfId="59" applyFont="1" applyFill="1" applyBorder="1" applyAlignment="1">
      <alignment horizontal="center" vertical="center" wrapText="1"/>
      <protection/>
    </xf>
    <xf numFmtId="0" fontId="2" fillId="33" borderId="20" xfId="59" applyFont="1" applyFill="1" applyBorder="1" applyAlignment="1">
      <alignment horizontal="center" vertical="center" wrapText="1"/>
      <protection/>
    </xf>
    <xf numFmtId="0" fontId="2" fillId="33" borderId="73" xfId="0" applyFont="1" applyFill="1" applyBorder="1" applyAlignment="1">
      <alignment horizontal="center" vertical="center" wrapText="1"/>
    </xf>
    <xf numFmtId="0" fontId="2" fillId="33" borderId="51" xfId="0" applyFont="1" applyFill="1" applyBorder="1" applyAlignment="1">
      <alignment horizontal="center" vertical="center" wrapText="1"/>
    </xf>
    <xf numFmtId="0" fontId="84" fillId="33" borderId="65" xfId="60" applyFont="1" applyFill="1" applyBorder="1" applyAlignment="1">
      <alignment horizontal="center"/>
      <protection/>
    </xf>
    <xf numFmtId="0" fontId="84" fillId="33" borderId="47" xfId="60" applyFont="1" applyFill="1" applyBorder="1" applyAlignment="1">
      <alignment horizontal="center"/>
      <protection/>
    </xf>
    <xf numFmtId="0" fontId="85" fillId="0" borderId="0" xfId="60" applyFont="1" applyAlignment="1">
      <alignment horizontal="center"/>
      <protection/>
    </xf>
    <xf numFmtId="0" fontId="84" fillId="33" borderId="72" xfId="60" applyFont="1" applyFill="1" applyBorder="1" applyAlignment="1">
      <alignment horizontal="center" vertical="center" wrapText="1"/>
      <protection/>
    </xf>
    <xf numFmtId="0" fontId="84" fillId="33" borderId="52" xfId="60" applyFont="1" applyFill="1" applyBorder="1" applyAlignment="1">
      <alignment horizontal="center" vertical="center" wrapText="1"/>
      <protection/>
    </xf>
    <xf numFmtId="0" fontId="84" fillId="33" borderId="81" xfId="60" applyFont="1" applyFill="1" applyBorder="1" applyAlignment="1">
      <alignment horizontal="center" vertical="center"/>
      <protection/>
    </xf>
    <xf numFmtId="0" fontId="84" fillId="33" borderId="40" xfId="60" applyFont="1" applyFill="1" applyBorder="1" applyAlignment="1">
      <alignment horizontal="center" vertical="center"/>
      <protection/>
    </xf>
    <xf numFmtId="0" fontId="13" fillId="33" borderId="81" xfId="60" applyFont="1" applyFill="1" applyBorder="1" applyAlignment="1">
      <alignment horizontal="center" vertical="center"/>
      <protection/>
    </xf>
    <xf numFmtId="0" fontId="13" fillId="33" borderId="40" xfId="60" applyFont="1" applyFill="1" applyBorder="1" applyAlignment="1">
      <alignment horizontal="center" vertical="center"/>
      <protection/>
    </xf>
    <xf numFmtId="0" fontId="84" fillId="33" borderId="81" xfId="60" applyFont="1" applyFill="1" applyBorder="1" applyAlignment="1">
      <alignment horizontal="center" vertical="center" wrapText="1"/>
      <protection/>
    </xf>
    <xf numFmtId="0" fontId="84" fillId="33" borderId="40" xfId="60" applyFont="1" applyFill="1" applyBorder="1" applyAlignment="1">
      <alignment horizontal="center" vertical="center" wrapText="1"/>
      <protection/>
    </xf>
    <xf numFmtId="0" fontId="84" fillId="33" borderId="76" xfId="60" applyFont="1" applyFill="1" applyBorder="1" applyAlignment="1">
      <alignment horizontal="center" vertical="center" wrapText="1"/>
      <protection/>
    </xf>
    <xf numFmtId="0" fontId="84" fillId="33" borderId="62" xfId="60" applyFont="1" applyFill="1" applyBorder="1" applyAlignment="1">
      <alignment horizontal="center" vertical="center" wrapText="1"/>
      <protection/>
    </xf>
    <xf numFmtId="0" fontId="84" fillId="33" borderId="50" xfId="60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2" fillId="33" borderId="57" xfId="0" applyFont="1" applyFill="1" applyBorder="1" applyAlignment="1">
      <alignment horizontal="right" vertical="center" wrapText="1"/>
    </xf>
    <xf numFmtId="0" fontId="2" fillId="33" borderId="49" xfId="0" applyFont="1" applyFill="1" applyBorder="1" applyAlignment="1">
      <alignment horizontal="right" vertical="center" wrapText="1"/>
    </xf>
    <xf numFmtId="0" fontId="2" fillId="33" borderId="84" xfId="0" applyFont="1" applyFill="1" applyBorder="1" applyAlignment="1">
      <alignment horizontal="right" vertical="center" wrapText="1"/>
    </xf>
    <xf numFmtId="0" fontId="2" fillId="33" borderId="40" xfId="0" applyFont="1" applyFill="1" applyBorder="1" applyAlignment="1">
      <alignment horizontal="right" vertical="center" wrapText="1"/>
    </xf>
    <xf numFmtId="0" fontId="2" fillId="33" borderId="68" xfId="0" applyFont="1" applyFill="1" applyBorder="1" applyAlignment="1">
      <alignment horizontal="right" vertical="center" wrapText="1"/>
    </xf>
    <xf numFmtId="0" fontId="2" fillId="33" borderId="26" xfId="0" applyFont="1" applyFill="1" applyBorder="1" applyAlignment="1">
      <alignment horizontal="right" vertical="center" wrapText="1"/>
    </xf>
    <xf numFmtId="0" fontId="2" fillId="33" borderId="65" xfId="0" applyFont="1" applyFill="1" applyBorder="1" applyAlignment="1">
      <alignment horizontal="right" vertical="center" wrapText="1"/>
    </xf>
    <xf numFmtId="0" fontId="2" fillId="33" borderId="47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33" borderId="10" xfId="59" applyFont="1" applyFill="1" applyBorder="1" applyAlignment="1">
      <alignment horizontal="center" vertical="center" wrapText="1"/>
      <protection/>
    </xf>
    <xf numFmtId="0" fontId="2" fillId="33" borderId="13" xfId="5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33" borderId="16" xfId="59" applyFont="1" applyFill="1" applyBorder="1" applyAlignment="1">
      <alignment horizontal="center" vertical="center" wrapText="1"/>
      <protection/>
    </xf>
    <xf numFmtId="0" fontId="2" fillId="33" borderId="59" xfId="59" applyFont="1" applyFill="1" applyBorder="1" applyAlignment="1">
      <alignment horizontal="center" vertical="center" wrapText="1"/>
      <protection/>
    </xf>
    <xf numFmtId="0" fontId="2" fillId="33" borderId="45" xfId="59" applyFont="1" applyFill="1" applyBorder="1" applyAlignment="1">
      <alignment horizontal="center" vertical="center" wrapText="1"/>
      <protection/>
    </xf>
    <xf numFmtId="0" fontId="2" fillId="36" borderId="10" xfId="59" applyFont="1" applyFill="1" applyBorder="1" applyAlignment="1">
      <alignment horizontal="center" vertical="center" wrapText="1"/>
      <protection/>
    </xf>
    <xf numFmtId="0" fontId="2" fillId="35" borderId="62" xfId="59" applyFont="1" applyFill="1" applyBorder="1" applyAlignment="1">
      <alignment horizontal="center" vertical="center" wrapText="1"/>
      <protection/>
    </xf>
    <xf numFmtId="0" fontId="2" fillId="35" borderId="12" xfId="59" applyFont="1" applyFill="1" applyBorder="1" applyAlignment="1">
      <alignment horizontal="center" vertical="center" wrapText="1"/>
      <protection/>
    </xf>
    <xf numFmtId="0" fontId="31" fillId="0" borderId="0" xfId="0" applyFont="1" applyBorder="1" applyAlignment="1">
      <alignment horizontal="center" vertical="center"/>
    </xf>
    <xf numFmtId="0" fontId="21" fillId="33" borderId="25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38" xfId="0" applyFont="1" applyFill="1" applyBorder="1" applyAlignment="1">
      <alignment horizontal="center" vertical="center" wrapText="1"/>
    </xf>
    <xf numFmtId="0" fontId="21" fillId="33" borderId="51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21" fillId="33" borderId="42" xfId="0" applyFont="1" applyFill="1" applyBorder="1" applyAlignment="1">
      <alignment horizontal="center" vertical="center" wrapText="1"/>
    </xf>
    <xf numFmtId="0" fontId="21" fillId="33" borderId="49" xfId="0" applyFont="1" applyFill="1" applyBorder="1" applyAlignment="1">
      <alignment horizontal="center" vertical="center" wrapText="1"/>
    </xf>
    <xf numFmtId="0" fontId="21" fillId="33" borderId="56" xfId="0" applyFont="1" applyFill="1" applyBorder="1" applyAlignment="1">
      <alignment horizontal="center" vertical="center" wrapText="1"/>
    </xf>
    <xf numFmtId="0" fontId="17" fillId="33" borderId="30" xfId="0" applyFont="1" applyFill="1" applyBorder="1" applyAlignment="1">
      <alignment horizontal="center" vertical="center" wrapText="1"/>
    </xf>
    <xf numFmtId="0" fontId="17" fillId="33" borderId="32" xfId="0" applyFont="1" applyFill="1" applyBorder="1" applyAlignment="1">
      <alignment horizontal="center" vertical="center" wrapText="1"/>
    </xf>
    <xf numFmtId="0" fontId="18" fillId="33" borderId="40" xfId="0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7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 wrapText="1"/>
    </xf>
    <xf numFmtId="0" fontId="17" fillId="33" borderId="36" xfId="0" applyFont="1" applyFill="1" applyBorder="1" applyAlignment="1">
      <alignment horizontal="center" vertical="center" wrapText="1"/>
    </xf>
    <xf numFmtId="0" fontId="17" fillId="33" borderId="37" xfId="0" applyFont="1" applyFill="1" applyBorder="1" applyAlignment="1">
      <alignment horizontal="center" vertical="center" wrapText="1"/>
    </xf>
    <xf numFmtId="0" fontId="3" fillId="33" borderId="39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7" fillId="33" borderId="33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81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17" fillId="33" borderId="56" xfId="0" applyFont="1" applyFill="1" applyBorder="1" applyAlignment="1">
      <alignment horizontal="center" vertical="center" wrapText="1"/>
    </xf>
    <xf numFmtId="0" fontId="17" fillId="33" borderId="84" xfId="0" applyFont="1" applyFill="1" applyBorder="1" applyAlignment="1">
      <alignment horizontal="center" vertical="center" wrapText="1"/>
    </xf>
    <xf numFmtId="0" fontId="17" fillId="33" borderId="82" xfId="0" applyFont="1" applyFill="1" applyBorder="1" applyAlignment="1">
      <alignment horizontal="center" vertical="center" wrapText="1"/>
    </xf>
    <xf numFmtId="0" fontId="17" fillId="33" borderId="76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8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3" borderId="4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2" fillId="33" borderId="85" xfId="0" applyFont="1" applyFill="1" applyBorder="1" applyAlignment="1">
      <alignment horizontal="center" vertical="center" wrapText="1"/>
    </xf>
    <xf numFmtId="0" fontId="2" fillId="33" borderId="49" xfId="0" applyFont="1" applyFill="1" applyBorder="1" applyAlignment="1">
      <alignment horizontal="center" vertical="center" wrapText="1"/>
    </xf>
    <xf numFmtId="0" fontId="2" fillId="33" borderId="74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2" fillId="32" borderId="0" xfId="0" applyFont="1" applyFill="1" applyBorder="1" applyAlignment="1">
      <alignment horizontal="center" vertical="center" wrapText="1"/>
    </xf>
    <xf numFmtId="0" fontId="2" fillId="33" borderId="86" xfId="0" applyFont="1" applyFill="1" applyBorder="1" applyAlignment="1">
      <alignment horizontal="center" wrapText="1" shrinkToFit="1"/>
    </xf>
    <xf numFmtId="0" fontId="2" fillId="33" borderId="87" xfId="0" applyFont="1" applyFill="1" applyBorder="1" applyAlignment="1">
      <alignment horizontal="center" wrapText="1" shrinkToFit="1"/>
    </xf>
    <xf numFmtId="0" fontId="2" fillId="33" borderId="85" xfId="0" applyFont="1" applyFill="1" applyBorder="1" applyAlignment="1">
      <alignment horizontal="center" vertical="center" wrapText="1" shrinkToFit="1"/>
    </xf>
    <xf numFmtId="0" fontId="2" fillId="33" borderId="49" xfId="0" applyFont="1" applyFill="1" applyBorder="1" applyAlignment="1">
      <alignment horizontal="center" vertical="center" wrapText="1" shrinkToFit="1"/>
    </xf>
    <xf numFmtId="0" fontId="2" fillId="33" borderId="73" xfId="0" applyFont="1" applyFill="1" applyBorder="1" applyAlignment="1">
      <alignment horizontal="center" vertical="center" wrapText="1"/>
    </xf>
    <xf numFmtId="0" fontId="2" fillId="33" borderId="88" xfId="0" applyFont="1" applyFill="1" applyBorder="1" applyAlignment="1">
      <alignment horizontal="center" wrapText="1" shrinkToFit="1"/>
    </xf>
    <xf numFmtId="0" fontId="2" fillId="33" borderId="89" xfId="0" applyFont="1" applyFill="1" applyBorder="1" applyAlignment="1">
      <alignment horizontal="center" wrapText="1" shrinkToFit="1"/>
    </xf>
    <xf numFmtId="0" fontId="5" fillId="0" borderId="0" xfId="59" applyFont="1" applyAlignment="1">
      <alignment horizontal="center" vertical="top"/>
      <protection/>
    </xf>
    <xf numFmtId="0" fontId="2" fillId="33" borderId="10" xfId="59" applyFont="1" applyFill="1" applyBorder="1" applyAlignment="1">
      <alignment horizontal="center" vertical="top" wrapText="1"/>
      <protection/>
    </xf>
    <xf numFmtId="0" fontId="2" fillId="33" borderId="10" xfId="59" applyFont="1" applyFill="1" applyBorder="1" applyAlignment="1">
      <alignment horizontal="center" vertical="top"/>
      <protection/>
    </xf>
    <xf numFmtId="0" fontId="2" fillId="33" borderId="10" xfId="0" applyFont="1" applyFill="1" applyBorder="1" applyAlignment="1">
      <alignment horizontal="center" vertical="top" wrapText="1"/>
    </xf>
    <xf numFmtId="0" fontId="2" fillId="33" borderId="10" xfId="59" applyFont="1" applyFill="1" applyBorder="1" applyAlignment="1">
      <alignment horizontal="left" vertical="top"/>
      <protection/>
    </xf>
    <xf numFmtId="49" fontId="2" fillId="33" borderId="10" xfId="59" applyNumberFormat="1" applyFont="1" applyFill="1" applyBorder="1" applyAlignment="1">
      <alignment horizontal="left" vertical="top"/>
      <protection/>
    </xf>
    <xf numFmtId="0" fontId="86" fillId="0" borderId="0" xfId="0" applyFont="1" applyAlignment="1">
      <alignment vertical="top"/>
    </xf>
    <xf numFmtId="0" fontId="87" fillId="0" borderId="0" xfId="0" applyFont="1" applyAlignment="1">
      <alignment vertical="top"/>
    </xf>
    <xf numFmtId="0" fontId="2" fillId="33" borderId="10" xfId="59" applyFont="1" applyFill="1" applyBorder="1" applyAlignment="1">
      <alignment horizontal="right" vertical="top" wrapText="1"/>
      <protection/>
    </xf>
    <xf numFmtId="0" fontId="15" fillId="0" borderId="72" xfId="0" applyFont="1" applyFill="1" applyBorder="1" applyAlignment="1" applyProtection="1">
      <alignment horizontal="center" vertical="center"/>
      <protection/>
    </xf>
    <xf numFmtId="0" fontId="15" fillId="0" borderId="90" xfId="0" applyFont="1" applyFill="1" applyBorder="1" applyAlignment="1" applyProtection="1">
      <alignment horizontal="center" vertical="center"/>
      <protection/>
    </xf>
    <xf numFmtId="0" fontId="15" fillId="0" borderId="52" xfId="0" applyFont="1" applyFill="1" applyBorder="1" applyAlignment="1" applyProtection="1">
      <alignment horizontal="center" vertical="center"/>
      <protection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71" xfId="0" applyFont="1" applyBorder="1" applyAlignment="1" applyProtection="1">
      <alignment horizontal="center" vertical="top" wrapText="1"/>
      <protection locked="0"/>
    </xf>
    <xf numFmtId="0" fontId="15" fillId="0" borderId="50" xfId="0" applyFont="1" applyBorder="1" applyAlignment="1" applyProtection="1">
      <alignment horizontal="center" vertical="top" wrapText="1"/>
      <protection locked="0"/>
    </xf>
    <xf numFmtId="0" fontId="78" fillId="0" borderId="68" xfId="0" applyFont="1" applyBorder="1" applyAlignment="1">
      <alignment horizontal="right"/>
    </xf>
    <xf numFmtId="0" fontId="78" fillId="0" borderId="33" xfId="0" applyFont="1" applyBorder="1" applyAlignment="1">
      <alignment horizontal="right"/>
    </xf>
    <xf numFmtId="0" fontId="78" fillId="0" borderId="0" xfId="0" applyFont="1" applyFill="1" applyAlignment="1" applyProtection="1">
      <alignment horizontal="center"/>
      <protection/>
    </xf>
    <xf numFmtId="0" fontId="5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cel Built-in Normal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5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1447800</xdr:colOff>
      <xdr:row>22</xdr:row>
      <xdr:rowOff>333375</xdr:rowOff>
    </xdr:from>
    <xdr:ext cx="66675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2667000" y="6877050"/>
          <a:ext cx="66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1:G148"/>
  <sheetViews>
    <sheetView showGridLines="0" zoomScale="70" zoomScaleNormal="70" zoomScalePageLayoutView="0" workbookViewId="0" topLeftCell="A136">
      <selection activeCell="E112" sqref="E112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6" width="25.7109375" style="19" customWidth="1"/>
    <col min="7" max="16384" width="9.140625" style="19" customWidth="1"/>
  </cols>
  <sheetData>
    <row r="1" ht="15.75">
      <c r="F1" s="465" t="s">
        <v>741</v>
      </c>
    </row>
    <row r="2" ht="15.75">
      <c r="B2" s="21" t="s">
        <v>771</v>
      </c>
    </row>
    <row r="3" spans="2:6" ht="30" customHeight="1">
      <c r="B3" s="779" t="s">
        <v>765</v>
      </c>
      <c r="C3" s="779"/>
      <c r="D3" s="779"/>
      <c r="E3" s="779"/>
      <c r="F3" s="779"/>
    </row>
    <row r="4" spans="2:6" ht="26.25" customHeight="1" thickBot="1">
      <c r="B4" s="440"/>
      <c r="C4" s="441"/>
      <c r="D4" s="441"/>
      <c r="F4" s="465" t="s">
        <v>520</v>
      </c>
    </row>
    <row r="5" spans="2:6" s="442" customFormat="1" ht="30" customHeight="1">
      <c r="B5" s="780" t="s">
        <v>612</v>
      </c>
      <c r="C5" s="782" t="s">
        <v>620</v>
      </c>
      <c r="D5" s="784" t="s">
        <v>48</v>
      </c>
      <c r="E5" s="786" t="s">
        <v>766</v>
      </c>
      <c r="F5" s="784" t="s">
        <v>767</v>
      </c>
    </row>
    <row r="6" spans="2:7" s="443" customFormat="1" ht="33" customHeight="1" thickBot="1">
      <c r="B6" s="781"/>
      <c r="C6" s="783"/>
      <c r="D6" s="785"/>
      <c r="E6" s="787"/>
      <c r="F6" s="788"/>
      <c r="G6" s="453"/>
    </row>
    <row r="7" spans="2:7" s="444" customFormat="1" ht="34.5" customHeight="1">
      <c r="B7" s="432"/>
      <c r="C7" s="433" t="s">
        <v>107</v>
      </c>
      <c r="D7" s="461"/>
      <c r="E7" s="448"/>
      <c r="F7" s="449"/>
      <c r="G7" s="454"/>
    </row>
    <row r="8" spans="2:7" s="444" customFormat="1" ht="34.5" customHeight="1">
      <c r="B8" s="434">
        <v>0</v>
      </c>
      <c r="C8" s="41" t="s">
        <v>138</v>
      </c>
      <c r="D8" s="462" t="s">
        <v>652</v>
      </c>
      <c r="E8" s="447"/>
      <c r="F8" s="450"/>
      <c r="G8" s="454"/>
    </row>
    <row r="9" spans="2:7" s="444" customFormat="1" ht="34.5" customHeight="1">
      <c r="B9" s="434"/>
      <c r="C9" s="41" t="s">
        <v>517</v>
      </c>
      <c r="D9" s="462" t="s">
        <v>653</v>
      </c>
      <c r="E9" s="447">
        <f>E10+E17</f>
        <v>47628</v>
      </c>
      <c r="F9" s="450">
        <f>F10+F17</f>
        <v>46218</v>
      </c>
      <c r="G9" s="454"/>
    </row>
    <row r="10" spans="2:7" s="444" customFormat="1" ht="34.5" customHeight="1">
      <c r="B10" s="434">
        <v>1</v>
      </c>
      <c r="C10" s="41" t="s">
        <v>303</v>
      </c>
      <c r="D10" s="462" t="s">
        <v>654</v>
      </c>
      <c r="E10" s="447">
        <f>E12</f>
        <v>85</v>
      </c>
      <c r="F10" s="450">
        <f>F12</f>
        <v>91</v>
      </c>
      <c r="G10" s="454"/>
    </row>
    <row r="11" spans="2:7" s="444" customFormat="1" ht="34.5" customHeight="1">
      <c r="B11" s="434" t="s">
        <v>304</v>
      </c>
      <c r="C11" s="42" t="s">
        <v>305</v>
      </c>
      <c r="D11" s="462" t="s">
        <v>655</v>
      </c>
      <c r="E11" s="447"/>
      <c r="F11" s="450"/>
      <c r="G11" s="454"/>
    </row>
    <row r="12" spans="2:7" s="444" customFormat="1" ht="34.5" customHeight="1">
      <c r="B12" s="434" t="s">
        <v>306</v>
      </c>
      <c r="C12" s="42" t="s">
        <v>307</v>
      </c>
      <c r="D12" s="462" t="s">
        <v>656</v>
      </c>
      <c r="E12" s="447">
        <v>85</v>
      </c>
      <c r="F12" s="450">
        <v>91</v>
      </c>
      <c r="G12" s="454"/>
    </row>
    <row r="13" spans="2:7" s="444" customFormat="1" ht="34.5" customHeight="1">
      <c r="B13" s="434" t="s">
        <v>308</v>
      </c>
      <c r="C13" s="42" t="s">
        <v>139</v>
      </c>
      <c r="D13" s="462" t="s">
        <v>657</v>
      </c>
      <c r="E13" s="447"/>
      <c r="F13" s="450"/>
      <c r="G13" s="454"/>
    </row>
    <row r="14" spans="2:7" s="444" customFormat="1" ht="34.5" customHeight="1">
      <c r="B14" s="435" t="s">
        <v>309</v>
      </c>
      <c r="C14" s="42" t="s">
        <v>140</v>
      </c>
      <c r="D14" s="462" t="s">
        <v>658</v>
      </c>
      <c r="E14" s="447"/>
      <c r="F14" s="450"/>
      <c r="G14" s="454"/>
    </row>
    <row r="15" spans="2:7" s="444" customFormat="1" ht="34.5" customHeight="1">
      <c r="B15" s="435" t="s">
        <v>310</v>
      </c>
      <c r="C15" s="42" t="s">
        <v>141</v>
      </c>
      <c r="D15" s="462" t="s">
        <v>659</v>
      </c>
      <c r="E15" s="447"/>
      <c r="F15" s="450"/>
      <c r="G15" s="454"/>
    </row>
    <row r="16" spans="2:7" s="444" customFormat="1" ht="34.5" customHeight="1">
      <c r="B16" s="435" t="s">
        <v>311</v>
      </c>
      <c r="C16" s="42" t="s">
        <v>142</v>
      </c>
      <c r="D16" s="462" t="s">
        <v>660</v>
      </c>
      <c r="E16" s="447"/>
      <c r="F16" s="450"/>
      <c r="G16" s="454"/>
    </row>
    <row r="17" spans="2:7" s="444" customFormat="1" ht="34.5" customHeight="1">
      <c r="B17" s="436">
        <v>2</v>
      </c>
      <c r="C17" s="41" t="s">
        <v>312</v>
      </c>
      <c r="D17" s="462" t="s">
        <v>661</v>
      </c>
      <c r="E17" s="447">
        <f>E18+E19+E20</f>
        <v>47543</v>
      </c>
      <c r="F17" s="450">
        <f>F18+F19+F20</f>
        <v>46127</v>
      </c>
      <c r="G17" s="454"/>
    </row>
    <row r="18" spans="2:7" s="444" customFormat="1" ht="34.5" customHeight="1">
      <c r="B18" s="434" t="s">
        <v>313</v>
      </c>
      <c r="C18" s="42" t="s">
        <v>143</v>
      </c>
      <c r="D18" s="462" t="s">
        <v>662</v>
      </c>
      <c r="E18" s="447">
        <v>2284</v>
      </c>
      <c r="F18" s="450">
        <v>2284</v>
      </c>
      <c r="G18" s="454"/>
    </row>
    <row r="19" spans="2:7" s="444" customFormat="1" ht="34.5" customHeight="1">
      <c r="B19" s="435" t="s">
        <v>314</v>
      </c>
      <c r="C19" s="42" t="s">
        <v>144</v>
      </c>
      <c r="D19" s="462" t="s">
        <v>663</v>
      </c>
      <c r="E19" s="447">
        <v>30386</v>
      </c>
      <c r="F19" s="450">
        <v>30386</v>
      </c>
      <c r="G19" s="454"/>
    </row>
    <row r="20" spans="2:7" s="444" customFormat="1" ht="34.5" customHeight="1">
      <c r="B20" s="434" t="s">
        <v>315</v>
      </c>
      <c r="C20" s="42" t="s">
        <v>145</v>
      </c>
      <c r="D20" s="462" t="s">
        <v>664</v>
      </c>
      <c r="E20" s="447">
        <v>14873</v>
      </c>
      <c r="F20" s="450">
        <v>13457</v>
      </c>
      <c r="G20" s="454"/>
    </row>
    <row r="21" spans="2:7" s="444" customFormat="1" ht="34.5" customHeight="1">
      <c r="B21" s="434" t="s">
        <v>316</v>
      </c>
      <c r="C21" s="42" t="s">
        <v>146</v>
      </c>
      <c r="D21" s="462" t="s">
        <v>665</v>
      </c>
      <c r="E21" s="447"/>
      <c r="F21" s="450"/>
      <c r="G21" s="454"/>
    </row>
    <row r="22" spans="2:7" s="444" customFormat="1" ht="34.5" customHeight="1">
      <c r="B22" s="434" t="s">
        <v>317</v>
      </c>
      <c r="C22" s="42" t="s">
        <v>147</v>
      </c>
      <c r="D22" s="462" t="s">
        <v>666</v>
      </c>
      <c r="E22" s="447"/>
      <c r="F22" s="450"/>
      <c r="G22" s="454"/>
    </row>
    <row r="23" spans="2:7" s="444" customFormat="1" ht="34.5" customHeight="1">
      <c r="B23" s="434" t="s">
        <v>318</v>
      </c>
      <c r="C23" s="42" t="s">
        <v>319</v>
      </c>
      <c r="D23" s="462" t="s">
        <v>667</v>
      </c>
      <c r="E23" s="447"/>
      <c r="F23" s="450"/>
      <c r="G23" s="454"/>
    </row>
    <row r="24" spans="2:7" s="444" customFormat="1" ht="34.5" customHeight="1">
      <c r="B24" s="434" t="s">
        <v>320</v>
      </c>
      <c r="C24" s="42" t="s">
        <v>321</v>
      </c>
      <c r="D24" s="462" t="s">
        <v>668</v>
      </c>
      <c r="E24" s="447"/>
      <c r="F24" s="450"/>
      <c r="G24" s="454"/>
    </row>
    <row r="25" spans="2:7" s="444" customFormat="1" ht="34.5" customHeight="1">
      <c r="B25" s="434" t="s">
        <v>322</v>
      </c>
      <c r="C25" s="42" t="s">
        <v>148</v>
      </c>
      <c r="D25" s="462" t="s">
        <v>669</v>
      </c>
      <c r="E25" s="447"/>
      <c r="F25" s="450"/>
      <c r="G25" s="454"/>
    </row>
    <row r="26" spans="2:7" s="444" customFormat="1" ht="34.5" customHeight="1">
      <c r="B26" s="436">
        <v>3</v>
      </c>
      <c r="C26" s="41" t="s">
        <v>323</v>
      </c>
      <c r="D26" s="462" t="s">
        <v>670</v>
      </c>
      <c r="E26" s="447"/>
      <c r="F26" s="450"/>
      <c r="G26" s="454"/>
    </row>
    <row r="27" spans="2:7" s="444" customFormat="1" ht="34.5" customHeight="1">
      <c r="B27" s="434" t="s">
        <v>324</v>
      </c>
      <c r="C27" s="42" t="s">
        <v>149</v>
      </c>
      <c r="D27" s="462" t="s">
        <v>671</v>
      </c>
      <c r="E27" s="447"/>
      <c r="F27" s="450"/>
      <c r="G27" s="454"/>
    </row>
    <row r="28" spans="2:7" s="444" customFormat="1" ht="34.5" customHeight="1">
      <c r="B28" s="435" t="s">
        <v>325</v>
      </c>
      <c r="C28" s="42" t="s">
        <v>150</v>
      </c>
      <c r="D28" s="462" t="s">
        <v>672</v>
      </c>
      <c r="E28" s="447"/>
      <c r="F28" s="450"/>
      <c r="G28" s="454"/>
    </row>
    <row r="29" spans="2:7" s="444" customFormat="1" ht="34.5" customHeight="1">
      <c r="B29" s="435" t="s">
        <v>326</v>
      </c>
      <c r="C29" s="42" t="s">
        <v>151</v>
      </c>
      <c r="D29" s="462" t="s">
        <v>673</v>
      </c>
      <c r="E29" s="447"/>
      <c r="F29" s="450"/>
      <c r="G29" s="454"/>
    </row>
    <row r="30" spans="2:7" s="444" customFormat="1" ht="34.5" customHeight="1">
      <c r="B30" s="435" t="s">
        <v>327</v>
      </c>
      <c r="C30" s="42" t="s">
        <v>152</v>
      </c>
      <c r="D30" s="462" t="s">
        <v>674</v>
      </c>
      <c r="E30" s="447"/>
      <c r="F30" s="450"/>
      <c r="G30" s="454"/>
    </row>
    <row r="31" spans="2:7" s="444" customFormat="1" ht="34.5" customHeight="1">
      <c r="B31" s="437" t="s">
        <v>328</v>
      </c>
      <c r="C31" s="41" t="s">
        <v>329</v>
      </c>
      <c r="D31" s="462" t="s">
        <v>675</v>
      </c>
      <c r="E31" s="447"/>
      <c r="F31" s="450"/>
      <c r="G31" s="454"/>
    </row>
    <row r="32" spans="2:7" s="444" customFormat="1" ht="34.5" customHeight="1">
      <c r="B32" s="435" t="s">
        <v>330</v>
      </c>
      <c r="C32" s="42" t="s">
        <v>153</v>
      </c>
      <c r="D32" s="462" t="s">
        <v>676</v>
      </c>
      <c r="E32" s="447"/>
      <c r="F32" s="450"/>
      <c r="G32" s="454"/>
    </row>
    <row r="33" spans="2:7" s="444" customFormat="1" ht="34.5" customHeight="1">
      <c r="B33" s="435" t="s">
        <v>331</v>
      </c>
      <c r="C33" s="42" t="s">
        <v>332</v>
      </c>
      <c r="D33" s="462" t="s">
        <v>677</v>
      </c>
      <c r="E33" s="447"/>
      <c r="F33" s="450"/>
      <c r="G33" s="454"/>
    </row>
    <row r="34" spans="2:7" s="444" customFormat="1" ht="34.5" customHeight="1">
      <c r="B34" s="435" t="s">
        <v>333</v>
      </c>
      <c r="C34" s="42" t="s">
        <v>334</v>
      </c>
      <c r="D34" s="462" t="s">
        <v>678</v>
      </c>
      <c r="E34" s="447"/>
      <c r="F34" s="450"/>
      <c r="G34" s="454"/>
    </row>
    <row r="35" spans="2:7" s="444" customFormat="1" ht="34.5" customHeight="1">
      <c r="B35" s="435" t="s">
        <v>335</v>
      </c>
      <c r="C35" s="42" t="s">
        <v>336</v>
      </c>
      <c r="D35" s="462" t="s">
        <v>679</v>
      </c>
      <c r="E35" s="447"/>
      <c r="F35" s="450"/>
      <c r="G35" s="454"/>
    </row>
    <row r="36" spans="2:7" s="444" customFormat="1" ht="34.5" customHeight="1">
      <c r="B36" s="435" t="s">
        <v>335</v>
      </c>
      <c r="C36" s="42" t="s">
        <v>337</v>
      </c>
      <c r="D36" s="462" t="s">
        <v>680</v>
      </c>
      <c r="E36" s="447"/>
      <c r="F36" s="450"/>
      <c r="G36" s="454"/>
    </row>
    <row r="37" spans="2:7" s="444" customFormat="1" ht="34.5" customHeight="1">
      <c r="B37" s="435" t="s">
        <v>338</v>
      </c>
      <c r="C37" s="42" t="s">
        <v>339</v>
      </c>
      <c r="D37" s="462" t="s">
        <v>681</v>
      </c>
      <c r="E37" s="447"/>
      <c r="F37" s="450"/>
      <c r="G37" s="454"/>
    </row>
    <row r="38" spans="2:7" s="444" customFormat="1" ht="34.5" customHeight="1">
      <c r="B38" s="435" t="s">
        <v>338</v>
      </c>
      <c r="C38" s="42" t="s">
        <v>340</v>
      </c>
      <c r="D38" s="462" t="s">
        <v>682</v>
      </c>
      <c r="E38" s="447"/>
      <c r="F38" s="450"/>
      <c r="G38" s="454"/>
    </row>
    <row r="39" spans="2:7" s="444" customFormat="1" ht="34.5" customHeight="1">
      <c r="B39" s="435" t="s">
        <v>341</v>
      </c>
      <c r="C39" s="42" t="s">
        <v>342</v>
      </c>
      <c r="D39" s="462" t="s">
        <v>683</v>
      </c>
      <c r="E39" s="447"/>
      <c r="F39" s="450"/>
      <c r="G39" s="454"/>
    </row>
    <row r="40" spans="2:7" s="444" customFormat="1" ht="34.5" customHeight="1">
      <c r="B40" s="435" t="s">
        <v>343</v>
      </c>
      <c r="C40" s="42" t="s">
        <v>344</v>
      </c>
      <c r="D40" s="462" t="s">
        <v>684</v>
      </c>
      <c r="E40" s="447"/>
      <c r="F40" s="450"/>
      <c r="G40" s="454"/>
    </row>
    <row r="41" spans="2:7" s="444" customFormat="1" ht="34.5" customHeight="1">
      <c r="B41" s="437">
        <v>5</v>
      </c>
      <c r="C41" s="41" t="s">
        <v>345</v>
      </c>
      <c r="D41" s="462" t="s">
        <v>685</v>
      </c>
      <c r="E41" s="447"/>
      <c r="F41" s="450"/>
      <c r="G41" s="454"/>
    </row>
    <row r="42" spans="2:7" s="444" customFormat="1" ht="34.5" customHeight="1">
      <c r="B42" s="435" t="s">
        <v>346</v>
      </c>
      <c r="C42" s="42" t="s">
        <v>347</v>
      </c>
      <c r="D42" s="462" t="s">
        <v>686</v>
      </c>
      <c r="E42" s="447"/>
      <c r="F42" s="450"/>
      <c r="G42" s="454"/>
    </row>
    <row r="43" spans="2:7" s="444" customFormat="1" ht="34.5" customHeight="1">
      <c r="B43" s="435" t="s">
        <v>348</v>
      </c>
      <c r="C43" s="42" t="s">
        <v>349</v>
      </c>
      <c r="D43" s="462" t="s">
        <v>687</v>
      </c>
      <c r="E43" s="447"/>
      <c r="F43" s="450"/>
      <c r="G43" s="454"/>
    </row>
    <row r="44" spans="2:7" s="444" customFormat="1" ht="34.5" customHeight="1">
      <c r="B44" s="435" t="s">
        <v>350</v>
      </c>
      <c r="C44" s="42" t="s">
        <v>351</v>
      </c>
      <c r="D44" s="462" t="s">
        <v>688</v>
      </c>
      <c r="E44" s="447"/>
      <c r="F44" s="450"/>
      <c r="G44" s="454"/>
    </row>
    <row r="45" spans="2:7" s="444" customFormat="1" ht="34.5" customHeight="1">
      <c r="B45" s="435" t="s">
        <v>621</v>
      </c>
      <c r="C45" s="42" t="s">
        <v>352</v>
      </c>
      <c r="D45" s="462" t="s">
        <v>689</v>
      </c>
      <c r="E45" s="447"/>
      <c r="F45" s="450"/>
      <c r="G45" s="454"/>
    </row>
    <row r="46" spans="2:7" s="444" customFormat="1" ht="34.5" customHeight="1">
      <c r="B46" s="435" t="s">
        <v>353</v>
      </c>
      <c r="C46" s="42" t="s">
        <v>354</v>
      </c>
      <c r="D46" s="462" t="s">
        <v>690</v>
      </c>
      <c r="E46" s="447"/>
      <c r="F46" s="450"/>
      <c r="G46" s="454"/>
    </row>
    <row r="47" spans="2:7" s="444" customFormat="1" ht="34.5" customHeight="1">
      <c r="B47" s="435" t="s">
        <v>355</v>
      </c>
      <c r="C47" s="42" t="s">
        <v>356</v>
      </c>
      <c r="D47" s="462" t="s">
        <v>691</v>
      </c>
      <c r="E47" s="447"/>
      <c r="F47" s="450"/>
      <c r="G47" s="454"/>
    </row>
    <row r="48" spans="2:7" s="444" customFormat="1" ht="34.5" customHeight="1">
      <c r="B48" s="435" t="s">
        <v>357</v>
      </c>
      <c r="C48" s="42" t="s">
        <v>358</v>
      </c>
      <c r="D48" s="462" t="s">
        <v>692</v>
      </c>
      <c r="E48" s="447"/>
      <c r="F48" s="450"/>
      <c r="G48" s="454"/>
    </row>
    <row r="49" spans="2:7" s="444" customFormat="1" ht="34.5" customHeight="1">
      <c r="B49" s="437">
        <v>288</v>
      </c>
      <c r="C49" s="41" t="s">
        <v>154</v>
      </c>
      <c r="D49" s="462" t="s">
        <v>693</v>
      </c>
      <c r="E49" s="447"/>
      <c r="F49" s="450">
        <v>1700</v>
      </c>
      <c r="G49" s="454"/>
    </row>
    <row r="50" spans="2:7" s="444" customFormat="1" ht="34.5" customHeight="1">
      <c r="B50" s="437"/>
      <c r="C50" s="41" t="s">
        <v>359</v>
      </c>
      <c r="D50" s="462" t="s">
        <v>694</v>
      </c>
      <c r="E50" s="447">
        <f>E51+E58+E67+E69+E75+E76+E77</f>
        <v>24812</v>
      </c>
      <c r="F50" s="450">
        <f>F51+F58+F67+F69+F75+F76+F77</f>
        <v>33771</v>
      </c>
      <c r="G50" s="454"/>
    </row>
    <row r="51" spans="2:7" s="444" customFormat="1" ht="34.5" customHeight="1">
      <c r="B51" s="437" t="s">
        <v>155</v>
      </c>
      <c r="C51" s="41" t="s">
        <v>360</v>
      </c>
      <c r="D51" s="462" t="s">
        <v>695</v>
      </c>
      <c r="E51" s="447">
        <f>E52</f>
        <v>1020</v>
      </c>
      <c r="F51" s="450">
        <f>F52+F57</f>
        <v>2042</v>
      </c>
      <c r="G51" s="454"/>
    </row>
    <row r="52" spans="2:7" s="444" customFormat="1" ht="34.5" customHeight="1">
      <c r="B52" s="435">
        <v>10</v>
      </c>
      <c r="C52" s="42" t="s">
        <v>361</v>
      </c>
      <c r="D52" s="462" t="s">
        <v>696</v>
      </c>
      <c r="E52" s="447">
        <v>1020</v>
      </c>
      <c r="F52" s="450">
        <v>2015</v>
      </c>
      <c r="G52" s="454"/>
    </row>
    <row r="53" spans="2:7" s="444" customFormat="1" ht="34.5" customHeight="1">
      <c r="B53" s="435">
        <v>11</v>
      </c>
      <c r="C53" s="42" t="s">
        <v>156</v>
      </c>
      <c r="D53" s="462" t="s">
        <v>697</v>
      </c>
      <c r="E53" s="447"/>
      <c r="F53" s="450"/>
      <c r="G53" s="454"/>
    </row>
    <row r="54" spans="2:7" s="444" customFormat="1" ht="34.5" customHeight="1">
      <c r="B54" s="435">
        <v>12</v>
      </c>
      <c r="C54" s="42" t="s">
        <v>157</v>
      </c>
      <c r="D54" s="462" t="s">
        <v>698</v>
      </c>
      <c r="E54" s="447"/>
      <c r="F54" s="450"/>
      <c r="G54" s="454"/>
    </row>
    <row r="55" spans="2:7" s="444" customFormat="1" ht="34.5" customHeight="1">
      <c r="B55" s="435">
        <v>13</v>
      </c>
      <c r="C55" s="42" t="s">
        <v>159</v>
      </c>
      <c r="D55" s="462" t="s">
        <v>699</v>
      </c>
      <c r="E55" s="447"/>
      <c r="F55" s="450"/>
      <c r="G55" s="454"/>
    </row>
    <row r="56" spans="2:7" s="444" customFormat="1" ht="34.5" customHeight="1">
      <c r="B56" s="435">
        <v>14</v>
      </c>
      <c r="C56" s="42" t="s">
        <v>362</v>
      </c>
      <c r="D56" s="462" t="s">
        <v>700</v>
      </c>
      <c r="E56" s="447"/>
      <c r="F56" s="450"/>
      <c r="G56" s="454"/>
    </row>
    <row r="57" spans="2:7" s="444" customFormat="1" ht="34.5" customHeight="1">
      <c r="B57" s="435">
        <v>15</v>
      </c>
      <c r="C57" s="40" t="s">
        <v>161</v>
      </c>
      <c r="D57" s="462" t="s">
        <v>701</v>
      </c>
      <c r="E57" s="447"/>
      <c r="F57" s="450">
        <v>27</v>
      </c>
      <c r="G57" s="454"/>
    </row>
    <row r="58" spans="2:7" s="444" customFormat="1" ht="34.5" customHeight="1">
      <c r="B58" s="437"/>
      <c r="C58" s="41" t="s">
        <v>363</v>
      </c>
      <c r="D58" s="462" t="s">
        <v>702</v>
      </c>
      <c r="E58" s="447">
        <f>E63</f>
        <v>20340</v>
      </c>
      <c r="F58" s="450">
        <f>F63</f>
        <v>25563</v>
      </c>
      <c r="G58" s="454"/>
    </row>
    <row r="59" spans="2:7" s="445" customFormat="1" ht="34.5" customHeight="1">
      <c r="B59" s="435" t="s">
        <v>364</v>
      </c>
      <c r="C59" s="42" t="s">
        <v>365</v>
      </c>
      <c r="D59" s="462" t="s">
        <v>703</v>
      </c>
      <c r="E59" s="397"/>
      <c r="F59" s="451"/>
      <c r="G59" s="455"/>
    </row>
    <row r="60" spans="2:7" s="445" customFormat="1" ht="34.5" customHeight="1">
      <c r="B60" s="435" t="s">
        <v>366</v>
      </c>
      <c r="C60" s="42" t="s">
        <v>367</v>
      </c>
      <c r="D60" s="462" t="s">
        <v>704</v>
      </c>
      <c r="E60" s="397"/>
      <c r="F60" s="451"/>
      <c r="G60" s="455"/>
    </row>
    <row r="61" spans="2:7" s="444" customFormat="1" ht="34.5" customHeight="1">
      <c r="B61" s="435" t="s">
        <v>368</v>
      </c>
      <c r="C61" s="42" t="s">
        <v>369</v>
      </c>
      <c r="D61" s="462" t="s">
        <v>705</v>
      </c>
      <c r="E61" s="447"/>
      <c r="F61" s="450"/>
      <c r="G61" s="454"/>
    </row>
    <row r="62" spans="2:7" s="445" customFormat="1" ht="34.5" customHeight="1">
      <c r="B62" s="435" t="s">
        <v>370</v>
      </c>
      <c r="C62" s="42" t="s">
        <v>371</v>
      </c>
      <c r="D62" s="462" t="s">
        <v>706</v>
      </c>
      <c r="E62" s="397"/>
      <c r="F62" s="451"/>
      <c r="G62" s="455"/>
    </row>
    <row r="63" spans="2:7" ht="34.5" customHeight="1">
      <c r="B63" s="435" t="s">
        <v>372</v>
      </c>
      <c r="C63" s="42" t="s">
        <v>373</v>
      </c>
      <c r="D63" s="462" t="s">
        <v>707</v>
      </c>
      <c r="E63" s="20">
        <v>20340</v>
      </c>
      <c r="F63" s="452">
        <v>25563</v>
      </c>
      <c r="G63" s="456"/>
    </row>
    <row r="64" spans="2:7" ht="34.5" customHeight="1">
      <c r="B64" s="435" t="s">
        <v>374</v>
      </c>
      <c r="C64" s="42" t="s">
        <v>375</v>
      </c>
      <c r="D64" s="462" t="s">
        <v>708</v>
      </c>
      <c r="E64" s="20"/>
      <c r="F64" s="452"/>
      <c r="G64" s="456"/>
    </row>
    <row r="65" spans="2:7" ht="34.5" customHeight="1">
      <c r="B65" s="435" t="s">
        <v>376</v>
      </c>
      <c r="C65" s="42" t="s">
        <v>377</v>
      </c>
      <c r="D65" s="462" t="s">
        <v>709</v>
      </c>
      <c r="E65" s="20"/>
      <c r="F65" s="452"/>
      <c r="G65" s="456"/>
    </row>
    <row r="66" spans="2:7" ht="34.5" customHeight="1">
      <c r="B66" s="437">
        <v>21</v>
      </c>
      <c r="C66" s="41" t="s">
        <v>378</v>
      </c>
      <c r="D66" s="462" t="s">
        <v>710</v>
      </c>
      <c r="E66" s="20"/>
      <c r="F66" s="452"/>
      <c r="G66" s="456"/>
    </row>
    <row r="67" spans="2:7" ht="34.5" customHeight="1">
      <c r="B67" s="437">
        <v>22</v>
      </c>
      <c r="C67" s="41" t="s">
        <v>379</v>
      </c>
      <c r="D67" s="462" t="s">
        <v>711</v>
      </c>
      <c r="E67" s="20">
        <v>1200</v>
      </c>
      <c r="F67" s="452">
        <v>1508</v>
      </c>
      <c r="G67" s="456"/>
    </row>
    <row r="68" spans="2:7" ht="34.5" customHeight="1">
      <c r="B68" s="437">
        <v>236</v>
      </c>
      <c r="C68" s="41" t="s">
        <v>380</v>
      </c>
      <c r="D68" s="462" t="s">
        <v>712</v>
      </c>
      <c r="E68" s="20"/>
      <c r="F68" s="452"/>
      <c r="G68" s="456"/>
    </row>
    <row r="69" spans="2:7" ht="34.5" customHeight="1">
      <c r="B69" s="437" t="s">
        <v>381</v>
      </c>
      <c r="C69" s="41" t="s">
        <v>382</v>
      </c>
      <c r="D69" s="462" t="s">
        <v>713</v>
      </c>
      <c r="E69" s="20">
        <f>E74</f>
        <v>312</v>
      </c>
      <c r="F69" s="452">
        <f>F74</f>
        <v>208</v>
      </c>
      <c r="G69" s="456"/>
    </row>
    <row r="70" spans="2:7" ht="34.5" customHeight="1">
      <c r="B70" s="435" t="s">
        <v>383</v>
      </c>
      <c r="C70" s="42" t="s">
        <v>384</v>
      </c>
      <c r="D70" s="462" t="s">
        <v>714</v>
      </c>
      <c r="E70" s="20"/>
      <c r="F70" s="452"/>
      <c r="G70" s="456"/>
    </row>
    <row r="71" spans="2:7" ht="34.5" customHeight="1">
      <c r="B71" s="435" t="s">
        <v>385</v>
      </c>
      <c r="C71" s="42" t="s">
        <v>386</v>
      </c>
      <c r="D71" s="462" t="s">
        <v>715</v>
      </c>
      <c r="E71" s="20"/>
      <c r="F71" s="452"/>
      <c r="G71" s="456"/>
    </row>
    <row r="72" spans="2:7" ht="34.5" customHeight="1">
      <c r="B72" s="435" t="s">
        <v>387</v>
      </c>
      <c r="C72" s="42" t="s">
        <v>388</v>
      </c>
      <c r="D72" s="462" t="s">
        <v>716</v>
      </c>
      <c r="E72" s="20"/>
      <c r="F72" s="452"/>
      <c r="G72" s="456"/>
    </row>
    <row r="73" spans="2:7" ht="34.5" customHeight="1">
      <c r="B73" s="435" t="s">
        <v>389</v>
      </c>
      <c r="C73" s="42" t="s">
        <v>390</v>
      </c>
      <c r="D73" s="462" t="s">
        <v>717</v>
      </c>
      <c r="E73" s="20"/>
      <c r="F73" s="452"/>
      <c r="G73" s="456"/>
    </row>
    <row r="74" spans="2:7" ht="34.5" customHeight="1">
      <c r="B74" s="435" t="s">
        <v>391</v>
      </c>
      <c r="C74" s="42" t="s">
        <v>392</v>
      </c>
      <c r="D74" s="462" t="s">
        <v>718</v>
      </c>
      <c r="E74" s="20">
        <v>312</v>
      </c>
      <c r="F74" s="452">
        <v>208</v>
      </c>
      <c r="G74" s="456"/>
    </row>
    <row r="75" spans="2:7" ht="34.5" customHeight="1">
      <c r="B75" s="437">
        <v>24</v>
      </c>
      <c r="C75" s="41" t="s">
        <v>393</v>
      </c>
      <c r="D75" s="462" t="s">
        <v>719</v>
      </c>
      <c r="E75" s="20">
        <v>630</v>
      </c>
      <c r="F75" s="452">
        <v>2930</v>
      </c>
      <c r="G75" s="456"/>
    </row>
    <row r="76" spans="2:7" ht="34.5" customHeight="1">
      <c r="B76" s="437">
        <v>27</v>
      </c>
      <c r="C76" s="41" t="s">
        <v>394</v>
      </c>
      <c r="D76" s="462" t="s">
        <v>720</v>
      </c>
      <c r="E76" s="20">
        <v>680</v>
      </c>
      <c r="F76" s="452">
        <v>700</v>
      </c>
      <c r="G76" s="456"/>
    </row>
    <row r="77" spans="2:7" ht="34.5" customHeight="1">
      <c r="B77" s="437" t="s">
        <v>395</v>
      </c>
      <c r="C77" s="41" t="s">
        <v>396</v>
      </c>
      <c r="D77" s="462" t="s">
        <v>721</v>
      </c>
      <c r="E77" s="20">
        <v>630</v>
      </c>
      <c r="F77" s="452">
        <v>820</v>
      </c>
      <c r="G77" s="456"/>
    </row>
    <row r="78" spans="2:7" ht="34.5" customHeight="1">
      <c r="B78" s="437"/>
      <c r="C78" s="41" t="s">
        <v>397</v>
      </c>
      <c r="D78" s="462" t="s">
        <v>722</v>
      </c>
      <c r="E78" s="20">
        <f>E9+E49+E50</f>
        <v>72440</v>
      </c>
      <c r="F78" s="452">
        <f>F9+F49+F50</f>
        <v>81689</v>
      </c>
      <c r="G78" s="456"/>
    </row>
    <row r="79" spans="2:7" ht="34.5" customHeight="1">
      <c r="B79" s="437">
        <v>88</v>
      </c>
      <c r="C79" s="41" t="s">
        <v>165</v>
      </c>
      <c r="D79" s="462" t="s">
        <v>723</v>
      </c>
      <c r="E79" s="20">
        <v>274</v>
      </c>
      <c r="F79" s="452">
        <v>274</v>
      </c>
      <c r="G79" s="456"/>
    </row>
    <row r="80" spans="2:7" ht="34.5" customHeight="1">
      <c r="B80" s="437"/>
      <c r="C80" s="41" t="s">
        <v>45</v>
      </c>
      <c r="D80" s="463"/>
      <c r="E80" s="20"/>
      <c r="F80" s="452"/>
      <c r="G80" s="456"/>
    </row>
    <row r="81" spans="2:7" ht="34.5" customHeight="1">
      <c r="B81" s="437"/>
      <c r="C81" s="41" t="s">
        <v>398</v>
      </c>
      <c r="D81" s="462" t="s">
        <v>399</v>
      </c>
      <c r="E81" s="20">
        <f>E82+E93+E97</f>
        <v>42089</v>
      </c>
      <c r="F81" s="452">
        <f>F82+F93+F97</f>
        <v>54461</v>
      </c>
      <c r="G81" s="456"/>
    </row>
    <row r="82" spans="2:7" ht="34.5" customHeight="1">
      <c r="B82" s="437">
        <v>30</v>
      </c>
      <c r="C82" s="41" t="s">
        <v>400</v>
      </c>
      <c r="D82" s="462" t="s">
        <v>401</v>
      </c>
      <c r="E82" s="20">
        <f>17263</f>
        <v>17263</v>
      </c>
      <c r="F82" s="452">
        <f>F86</f>
        <v>17263</v>
      </c>
      <c r="G82" s="456"/>
    </row>
    <row r="83" spans="2:7" ht="34.5" customHeight="1">
      <c r="B83" s="435">
        <v>300</v>
      </c>
      <c r="C83" s="42" t="s">
        <v>166</v>
      </c>
      <c r="D83" s="462" t="s">
        <v>402</v>
      </c>
      <c r="E83" s="20"/>
      <c r="F83" s="452"/>
      <c r="G83" s="456"/>
    </row>
    <row r="84" spans="2:7" ht="34.5" customHeight="1">
      <c r="B84" s="435">
        <v>301</v>
      </c>
      <c r="C84" s="42" t="s">
        <v>403</v>
      </c>
      <c r="D84" s="462" t="s">
        <v>404</v>
      </c>
      <c r="E84" s="20"/>
      <c r="F84" s="452"/>
      <c r="G84" s="456"/>
    </row>
    <row r="85" spans="2:7" ht="34.5" customHeight="1">
      <c r="B85" s="435">
        <v>302</v>
      </c>
      <c r="C85" s="42" t="s">
        <v>167</v>
      </c>
      <c r="D85" s="462" t="s">
        <v>405</v>
      </c>
      <c r="E85" s="20"/>
      <c r="F85" s="452"/>
      <c r="G85" s="456"/>
    </row>
    <row r="86" spans="2:7" ht="34.5" customHeight="1">
      <c r="B86" s="435">
        <v>303</v>
      </c>
      <c r="C86" s="42" t="s">
        <v>168</v>
      </c>
      <c r="D86" s="462" t="s">
        <v>406</v>
      </c>
      <c r="E86" s="20">
        <v>17263</v>
      </c>
      <c r="F86" s="452">
        <v>17263</v>
      </c>
      <c r="G86" s="456"/>
    </row>
    <row r="87" spans="2:7" ht="34.5" customHeight="1">
      <c r="B87" s="435">
        <v>304</v>
      </c>
      <c r="C87" s="42" t="s">
        <v>169</v>
      </c>
      <c r="D87" s="462" t="s">
        <v>407</v>
      </c>
      <c r="E87" s="20"/>
      <c r="F87" s="452"/>
      <c r="G87" s="456"/>
    </row>
    <row r="88" spans="2:7" ht="34.5" customHeight="1">
      <c r="B88" s="435">
        <v>305</v>
      </c>
      <c r="C88" s="42" t="s">
        <v>170</v>
      </c>
      <c r="D88" s="462" t="s">
        <v>408</v>
      </c>
      <c r="E88" s="20"/>
      <c r="F88" s="452"/>
      <c r="G88" s="456"/>
    </row>
    <row r="89" spans="2:7" ht="34.5" customHeight="1">
      <c r="B89" s="435">
        <v>306</v>
      </c>
      <c r="C89" s="42" t="s">
        <v>171</v>
      </c>
      <c r="D89" s="462" t="s">
        <v>409</v>
      </c>
      <c r="E89" s="20"/>
      <c r="F89" s="452"/>
      <c r="G89" s="456"/>
    </row>
    <row r="90" spans="2:7" ht="34.5" customHeight="1">
      <c r="B90" s="435">
        <v>309</v>
      </c>
      <c r="C90" s="42" t="s">
        <v>172</v>
      </c>
      <c r="D90" s="462" t="s">
        <v>410</v>
      </c>
      <c r="E90" s="20"/>
      <c r="F90" s="452"/>
      <c r="G90" s="456"/>
    </row>
    <row r="91" spans="2:7" ht="34.5" customHeight="1">
      <c r="B91" s="437">
        <v>31</v>
      </c>
      <c r="C91" s="41" t="s">
        <v>411</v>
      </c>
      <c r="D91" s="462" t="s">
        <v>412</v>
      </c>
      <c r="E91" s="20"/>
      <c r="F91" s="452"/>
      <c r="G91" s="456"/>
    </row>
    <row r="92" spans="2:7" ht="34.5" customHeight="1">
      <c r="B92" s="437" t="s">
        <v>413</v>
      </c>
      <c r="C92" s="41" t="s">
        <v>414</v>
      </c>
      <c r="D92" s="462" t="s">
        <v>415</v>
      </c>
      <c r="E92" s="20"/>
      <c r="F92" s="452"/>
      <c r="G92" s="456"/>
    </row>
    <row r="93" spans="2:7" ht="34.5" customHeight="1">
      <c r="B93" s="437">
        <v>32</v>
      </c>
      <c r="C93" s="41" t="s">
        <v>173</v>
      </c>
      <c r="D93" s="462" t="s">
        <v>416</v>
      </c>
      <c r="E93" s="20">
        <v>12103</v>
      </c>
      <c r="F93" s="452">
        <v>12103</v>
      </c>
      <c r="G93" s="456"/>
    </row>
    <row r="94" spans="2:7" ht="57.75" customHeight="1">
      <c r="B94" s="437">
        <v>330</v>
      </c>
      <c r="C94" s="41" t="s">
        <v>417</v>
      </c>
      <c r="D94" s="462" t="s">
        <v>418</v>
      </c>
      <c r="E94" s="20"/>
      <c r="F94" s="452"/>
      <c r="G94" s="456"/>
    </row>
    <row r="95" spans="2:7" ht="63" customHeight="1">
      <c r="B95" s="437" t="s">
        <v>174</v>
      </c>
      <c r="C95" s="41" t="s">
        <v>419</v>
      </c>
      <c r="D95" s="462" t="s">
        <v>420</v>
      </c>
      <c r="E95" s="20"/>
      <c r="F95" s="452"/>
      <c r="G95" s="456"/>
    </row>
    <row r="96" spans="2:7" ht="62.25" customHeight="1">
      <c r="B96" s="437" t="s">
        <v>174</v>
      </c>
      <c r="C96" s="41" t="s">
        <v>421</v>
      </c>
      <c r="D96" s="462" t="s">
        <v>422</v>
      </c>
      <c r="E96" s="20"/>
      <c r="F96" s="452"/>
      <c r="G96" s="456"/>
    </row>
    <row r="97" spans="2:7" ht="34.5" customHeight="1">
      <c r="B97" s="437">
        <v>34</v>
      </c>
      <c r="C97" s="41" t="s">
        <v>423</v>
      </c>
      <c r="D97" s="462" t="s">
        <v>424</v>
      </c>
      <c r="E97" s="20">
        <f>E98+E99</f>
        <v>12723</v>
      </c>
      <c r="F97" s="452">
        <f>F98+F99</f>
        <v>25095</v>
      </c>
      <c r="G97" s="456"/>
    </row>
    <row r="98" spans="2:7" ht="34.5" customHeight="1">
      <c r="B98" s="435">
        <v>340</v>
      </c>
      <c r="C98" s="42" t="s">
        <v>425</v>
      </c>
      <c r="D98" s="462" t="s">
        <v>426</v>
      </c>
      <c r="E98" s="20">
        <v>12633</v>
      </c>
      <c r="F98" s="452">
        <v>19689</v>
      </c>
      <c r="G98" s="456"/>
    </row>
    <row r="99" spans="2:7" ht="34.5" customHeight="1">
      <c r="B99" s="435">
        <v>341</v>
      </c>
      <c r="C99" s="42" t="s">
        <v>427</v>
      </c>
      <c r="D99" s="462" t="s">
        <v>428</v>
      </c>
      <c r="E99" s="20">
        <v>90</v>
      </c>
      <c r="F99" s="452">
        <v>5406</v>
      </c>
      <c r="G99" s="456"/>
    </row>
    <row r="100" spans="2:7" ht="34.5" customHeight="1">
      <c r="B100" s="437"/>
      <c r="C100" s="41" t="s">
        <v>429</v>
      </c>
      <c r="D100" s="462" t="s">
        <v>430</v>
      </c>
      <c r="E100" s="20"/>
      <c r="F100" s="452"/>
      <c r="G100" s="456"/>
    </row>
    <row r="101" spans="2:7" ht="34.5" customHeight="1">
      <c r="B101" s="437">
        <v>35</v>
      </c>
      <c r="C101" s="41" t="s">
        <v>431</v>
      </c>
      <c r="D101" s="462" t="s">
        <v>432</v>
      </c>
      <c r="E101" s="20"/>
      <c r="F101" s="452"/>
      <c r="G101" s="456"/>
    </row>
    <row r="102" spans="2:7" ht="34.5" customHeight="1">
      <c r="B102" s="435">
        <v>350</v>
      </c>
      <c r="C102" s="42" t="s">
        <v>433</v>
      </c>
      <c r="D102" s="462" t="s">
        <v>434</v>
      </c>
      <c r="E102" s="20"/>
      <c r="F102" s="452"/>
      <c r="G102" s="456"/>
    </row>
    <row r="103" spans="2:7" ht="34.5" customHeight="1">
      <c r="B103" s="435">
        <v>351</v>
      </c>
      <c r="C103" s="42" t="s">
        <v>435</v>
      </c>
      <c r="D103" s="462" t="s">
        <v>436</v>
      </c>
      <c r="E103" s="20"/>
      <c r="F103" s="452"/>
      <c r="G103" s="456"/>
    </row>
    <row r="104" spans="2:7" ht="34.5" customHeight="1">
      <c r="B104" s="437"/>
      <c r="C104" s="41" t="s">
        <v>437</v>
      </c>
      <c r="D104" s="462" t="s">
        <v>438</v>
      </c>
      <c r="E104" s="20">
        <f>E112</f>
        <v>880</v>
      </c>
      <c r="F104" s="452">
        <f>F105+F112</f>
        <v>4018</v>
      </c>
      <c r="G104" s="456"/>
    </row>
    <row r="105" spans="2:7" ht="34.5" customHeight="1">
      <c r="B105" s="437">
        <v>40</v>
      </c>
      <c r="C105" s="41" t="s">
        <v>439</v>
      </c>
      <c r="D105" s="462" t="s">
        <v>440</v>
      </c>
      <c r="E105" s="20"/>
      <c r="F105" s="452">
        <f>F109</f>
        <v>3506</v>
      </c>
      <c r="G105" s="456"/>
    </row>
    <row r="106" spans="2:7" ht="34.5" customHeight="1">
      <c r="B106" s="435">
        <v>400</v>
      </c>
      <c r="C106" s="42" t="s">
        <v>175</v>
      </c>
      <c r="D106" s="462" t="s">
        <v>441</v>
      </c>
      <c r="E106" s="20"/>
      <c r="F106" s="452"/>
      <c r="G106" s="456"/>
    </row>
    <row r="107" spans="2:7" ht="34.5" customHeight="1">
      <c r="B107" s="435">
        <v>401</v>
      </c>
      <c r="C107" s="42" t="s">
        <v>442</v>
      </c>
      <c r="D107" s="462" t="s">
        <v>443</v>
      </c>
      <c r="E107" s="20"/>
      <c r="F107" s="452"/>
      <c r="G107" s="456"/>
    </row>
    <row r="108" spans="2:7" ht="34.5" customHeight="1">
      <c r="B108" s="435">
        <v>403</v>
      </c>
      <c r="C108" s="42" t="s">
        <v>176</v>
      </c>
      <c r="D108" s="462" t="s">
        <v>444</v>
      </c>
      <c r="E108" s="20"/>
      <c r="F108" s="452"/>
      <c r="G108" s="456"/>
    </row>
    <row r="109" spans="2:7" ht="34.5" customHeight="1">
      <c r="B109" s="435">
        <v>404</v>
      </c>
      <c r="C109" s="42" t="s">
        <v>177</v>
      </c>
      <c r="D109" s="462" t="s">
        <v>445</v>
      </c>
      <c r="E109" s="20"/>
      <c r="F109" s="452">
        <v>3506</v>
      </c>
      <c r="G109" s="456"/>
    </row>
    <row r="110" spans="2:7" ht="34.5" customHeight="1">
      <c r="B110" s="435">
        <v>405</v>
      </c>
      <c r="C110" s="42" t="s">
        <v>446</v>
      </c>
      <c r="D110" s="462" t="s">
        <v>447</v>
      </c>
      <c r="E110" s="20"/>
      <c r="F110" s="452"/>
      <c r="G110" s="456"/>
    </row>
    <row r="111" spans="2:7" ht="34.5" customHeight="1">
      <c r="B111" s="435" t="s">
        <v>178</v>
      </c>
      <c r="C111" s="42" t="s">
        <v>179</v>
      </c>
      <c r="D111" s="462" t="s">
        <v>448</v>
      </c>
      <c r="E111" s="20"/>
      <c r="F111" s="452"/>
      <c r="G111" s="456"/>
    </row>
    <row r="112" spans="2:7" ht="34.5" customHeight="1">
      <c r="B112" s="437">
        <v>41</v>
      </c>
      <c r="C112" s="41" t="s">
        <v>449</v>
      </c>
      <c r="D112" s="462" t="s">
        <v>450</v>
      </c>
      <c r="E112" s="20">
        <f>E117</f>
        <v>880</v>
      </c>
      <c r="F112" s="452">
        <f>F117</f>
        <v>512</v>
      </c>
      <c r="G112" s="456"/>
    </row>
    <row r="113" spans="2:7" ht="34.5" customHeight="1">
      <c r="B113" s="435">
        <v>410</v>
      </c>
      <c r="C113" s="42" t="s">
        <v>180</v>
      </c>
      <c r="D113" s="462" t="s">
        <v>451</v>
      </c>
      <c r="E113" s="20"/>
      <c r="F113" s="452"/>
      <c r="G113" s="456"/>
    </row>
    <row r="114" spans="2:7" ht="34.5" customHeight="1">
      <c r="B114" s="435">
        <v>411</v>
      </c>
      <c r="C114" s="42" t="s">
        <v>181</v>
      </c>
      <c r="D114" s="462" t="s">
        <v>452</v>
      </c>
      <c r="E114" s="20"/>
      <c r="F114" s="452"/>
      <c r="G114" s="456"/>
    </row>
    <row r="115" spans="2:7" ht="34.5" customHeight="1">
      <c r="B115" s="435">
        <v>412</v>
      </c>
      <c r="C115" s="42" t="s">
        <v>453</v>
      </c>
      <c r="D115" s="462" t="s">
        <v>454</v>
      </c>
      <c r="E115" s="20"/>
      <c r="F115" s="452"/>
      <c r="G115" s="456"/>
    </row>
    <row r="116" spans="2:7" ht="34.5" customHeight="1">
      <c r="B116" s="435">
        <v>413</v>
      </c>
      <c r="C116" s="42" t="s">
        <v>455</v>
      </c>
      <c r="D116" s="462" t="s">
        <v>456</v>
      </c>
      <c r="E116" s="20"/>
      <c r="F116" s="452"/>
      <c r="G116" s="456"/>
    </row>
    <row r="117" spans="2:7" ht="34.5" customHeight="1">
      <c r="B117" s="435">
        <v>414</v>
      </c>
      <c r="C117" s="42" t="s">
        <v>457</v>
      </c>
      <c r="D117" s="462" t="s">
        <v>458</v>
      </c>
      <c r="E117" s="20">
        <v>880</v>
      </c>
      <c r="F117" s="452">
        <v>512</v>
      </c>
      <c r="G117" s="456"/>
    </row>
    <row r="118" spans="2:7" ht="34.5" customHeight="1">
      <c r="B118" s="435">
        <v>415</v>
      </c>
      <c r="C118" s="42" t="s">
        <v>459</v>
      </c>
      <c r="D118" s="462" t="s">
        <v>460</v>
      </c>
      <c r="E118" s="20"/>
      <c r="F118" s="452"/>
      <c r="G118" s="456"/>
    </row>
    <row r="119" spans="2:7" ht="34.5" customHeight="1">
      <c r="B119" s="435">
        <v>416</v>
      </c>
      <c r="C119" s="42" t="s">
        <v>461</v>
      </c>
      <c r="D119" s="462" t="s">
        <v>462</v>
      </c>
      <c r="E119" s="20"/>
      <c r="F119" s="452"/>
      <c r="G119" s="456"/>
    </row>
    <row r="120" spans="2:7" ht="34.5" customHeight="1">
      <c r="B120" s="435">
        <v>419</v>
      </c>
      <c r="C120" s="42" t="s">
        <v>463</v>
      </c>
      <c r="D120" s="462" t="s">
        <v>464</v>
      </c>
      <c r="E120" s="20"/>
      <c r="F120" s="452"/>
      <c r="G120" s="456"/>
    </row>
    <row r="121" spans="2:7" ht="34.5" customHeight="1">
      <c r="B121" s="437">
        <v>498</v>
      </c>
      <c r="C121" s="41" t="s">
        <v>465</v>
      </c>
      <c r="D121" s="462" t="s">
        <v>466</v>
      </c>
      <c r="E121" s="20"/>
      <c r="F121" s="452"/>
      <c r="G121" s="456"/>
    </row>
    <row r="122" spans="2:7" ht="34.5" customHeight="1">
      <c r="B122" s="437" t="s">
        <v>467</v>
      </c>
      <c r="C122" s="41" t="s">
        <v>468</v>
      </c>
      <c r="D122" s="462" t="s">
        <v>469</v>
      </c>
      <c r="E122" s="20">
        <f>E123+E131+E139+E140+E141+E142</f>
        <v>29471</v>
      </c>
      <c r="F122" s="452">
        <f>F123+F131+F139+F140+F141+F142</f>
        <v>23210</v>
      </c>
      <c r="G122" s="456"/>
    </row>
    <row r="123" spans="2:7" ht="34.5" customHeight="1">
      <c r="B123" s="437">
        <v>42</v>
      </c>
      <c r="C123" s="41" t="s">
        <v>470</v>
      </c>
      <c r="D123" s="462" t="s">
        <v>471</v>
      </c>
      <c r="E123" s="20">
        <f>E129</f>
        <v>362</v>
      </c>
      <c r="F123" s="452">
        <f>F129</f>
        <v>330</v>
      </c>
      <c r="G123" s="456"/>
    </row>
    <row r="124" spans="2:7" ht="34.5" customHeight="1">
      <c r="B124" s="435">
        <v>420</v>
      </c>
      <c r="C124" s="42" t="s">
        <v>472</v>
      </c>
      <c r="D124" s="462" t="s">
        <v>473</v>
      </c>
      <c r="E124" s="20"/>
      <c r="F124" s="452"/>
      <c r="G124" s="456"/>
    </row>
    <row r="125" spans="2:7" ht="34.5" customHeight="1">
      <c r="B125" s="435">
        <v>421</v>
      </c>
      <c r="C125" s="42" t="s">
        <v>474</v>
      </c>
      <c r="D125" s="462" t="s">
        <v>475</v>
      </c>
      <c r="E125" s="20"/>
      <c r="F125" s="452"/>
      <c r="G125" s="456"/>
    </row>
    <row r="126" spans="2:7" ht="34.5" customHeight="1">
      <c r="B126" s="435">
        <v>422</v>
      </c>
      <c r="C126" s="42" t="s">
        <v>388</v>
      </c>
      <c r="D126" s="462" t="s">
        <v>476</v>
      </c>
      <c r="E126" s="20"/>
      <c r="F126" s="458"/>
      <c r="G126" s="457"/>
    </row>
    <row r="127" spans="2:6" ht="34.5" customHeight="1">
      <c r="B127" s="435">
        <v>423</v>
      </c>
      <c r="C127" s="42" t="s">
        <v>390</v>
      </c>
      <c r="D127" s="462" t="s">
        <v>477</v>
      </c>
      <c r="E127" s="20"/>
      <c r="F127" s="458"/>
    </row>
    <row r="128" spans="2:6" ht="34.5" customHeight="1">
      <c r="B128" s="435">
        <v>427</v>
      </c>
      <c r="C128" s="42" t="s">
        <v>478</v>
      </c>
      <c r="D128" s="462" t="s">
        <v>479</v>
      </c>
      <c r="E128" s="20"/>
      <c r="F128" s="458"/>
    </row>
    <row r="129" spans="2:6" ht="34.5" customHeight="1">
      <c r="B129" s="435" t="s">
        <v>480</v>
      </c>
      <c r="C129" s="42" t="s">
        <v>481</v>
      </c>
      <c r="D129" s="462" t="s">
        <v>482</v>
      </c>
      <c r="E129" s="20">
        <v>362</v>
      </c>
      <c r="F129" s="458">
        <v>330</v>
      </c>
    </row>
    <row r="130" spans="2:6" ht="34.5" customHeight="1">
      <c r="B130" s="437">
        <v>430</v>
      </c>
      <c r="C130" s="41" t="s">
        <v>483</v>
      </c>
      <c r="D130" s="462" t="s">
        <v>484</v>
      </c>
      <c r="E130" s="20"/>
      <c r="F130" s="458"/>
    </row>
    <row r="131" spans="2:6" ht="34.5" customHeight="1">
      <c r="B131" s="437" t="s">
        <v>485</v>
      </c>
      <c r="C131" s="41" t="s">
        <v>486</v>
      </c>
      <c r="D131" s="462" t="s">
        <v>487</v>
      </c>
      <c r="E131" s="20">
        <f>E136</f>
        <v>17000</v>
      </c>
      <c r="F131" s="458">
        <v>9850</v>
      </c>
    </row>
    <row r="132" spans="2:6" ht="34.5" customHeight="1">
      <c r="B132" s="435">
        <v>431</v>
      </c>
      <c r="C132" s="42" t="s">
        <v>488</v>
      </c>
      <c r="D132" s="462" t="s">
        <v>489</v>
      </c>
      <c r="E132" s="20"/>
      <c r="F132" s="458"/>
    </row>
    <row r="133" spans="2:6" ht="34.5" customHeight="1">
      <c r="B133" s="435">
        <v>432</v>
      </c>
      <c r="C133" s="42" t="s">
        <v>490</v>
      </c>
      <c r="D133" s="462" t="s">
        <v>491</v>
      </c>
      <c r="E133" s="20"/>
      <c r="F133" s="458"/>
    </row>
    <row r="134" spans="2:6" ht="34.5" customHeight="1">
      <c r="B134" s="435">
        <v>433</v>
      </c>
      <c r="C134" s="42" t="s">
        <v>492</v>
      </c>
      <c r="D134" s="462" t="s">
        <v>493</v>
      </c>
      <c r="E134" s="20"/>
      <c r="F134" s="458"/>
    </row>
    <row r="135" spans="2:6" ht="34.5" customHeight="1">
      <c r="B135" s="435">
        <v>434</v>
      </c>
      <c r="C135" s="42" t="s">
        <v>494</v>
      </c>
      <c r="D135" s="462" t="s">
        <v>495</v>
      </c>
      <c r="E135" s="20"/>
      <c r="F135" s="458"/>
    </row>
    <row r="136" spans="2:6" ht="34.5" customHeight="1">
      <c r="B136" s="435">
        <v>435</v>
      </c>
      <c r="C136" s="42" t="s">
        <v>496</v>
      </c>
      <c r="D136" s="462" t="s">
        <v>497</v>
      </c>
      <c r="E136" s="20">
        <v>17000</v>
      </c>
      <c r="F136" s="458">
        <v>9850</v>
      </c>
    </row>
    <row r="137" spans="2:6" ht="34.5" customHeight="1">
      <c r="B137" s="435">
        <v>436</v>
      </c>
      <c r="C137" s="42" t="s">
        <v>498</v>
      </c>
      <c r="D137" s="462" t="s">
        <v>499</v>
      </c>
      <c r="E137" s="20"/>
      <c r="F137" s="458"/>
    </row>
    <row r="138" spans="2:6" ht="34.5" customHeight="1">
      <c r="B138" s="435">
        <v>439</v>
      </c>
      <c r="C138" s="42" t="s">
        <v>500</v>
      </c>
      <c r="D138" s="462" t="s">
        <v>501</v>
      </c>
      <c r="E138" s="20"/>
      <c r="F138" s="458"/>
    </row>
    <row r="139" spans="2:6" ht="34.5" customHeight="1">
      <c r="B139" s="437" t="s">
        <v>502</v>
      </c>
      <c r="C139" s="41" t="s">
        <v>503</v>
      </c>
      <c r="D139" s="462" t="s">
        <v>504</v>
      </c>
      <c r="E139" s="20">
        <v>10000</v>
      </c>
      <c r="F139" s="458">
        <v>11100</v>
      </c>
    </row>
    <row r="140" spans="2:6" ht="34.5" customHeight="1">
      <c r="B140" s="437">
        <v>47</v>
      </c>
      <c r="C140" s="41" t="s">
        <v>505</v>
      </c>
      <c r="D140" s="462" t="s">
        <v>506</v>
      </c>
      <c r="E140" s="20">
        <v>1200</v>
      </c>
      <c r="F140" s="458">
        <v>1200</v>
      </c>
    </row>
    <row r="141" spans="2:6" ht="34.5" customHeight="1">
      <c r="B141" s="437">
        <v>48</v>
      </c>
      <c r="C141" s="41" t="s">
        <v>507</v>
      </c>
      <c r="D141" s="462" t="s">
        <v>508</v>
      </c>
      <c r="E141" s="20">
        <v>729</v>
      </c>
      <c r="F141" s="458">
        <v>600</v>
      </c>
    </row>
    <row r="142" spans="2:6" ht="34.5" customHeight="1">
      <c r="B142" s="437" t="s">
        <v>182</v>
      </c>
      <c r="C142" s="41" t="s">
        <v>509</v>
      </c>
      <c r="D142" s="462" t="s">
        <v>510</v>
      </c>
      <c r="E142" s="20">
        <v>180</v>
      </c>
      <c r="F142" s="458">
        <v>130</v>
      </c>
    </row>
    <row r="143" spans="2:6" ht="53.25" customHeight="1">
      <c r="B143" s="437"/>
      <c r="C143" s="41" t="s">
        <v>511</v>
      </c>
      <c r="D143" s="462" t="s">
        <v>512</v>
      </c>
      <c r="E143" s="20"/>
      <c r="F143" s="458"/>
    </row>
    <row r="144" spans="2:6" ht="34.5" customHeight="1">
      <c r="B144" s="437"/>
      <c r="C144" s="41" t="s">
        <v>513</v>
      </c>
      <c r="D144" s="462" t="s">
        <v>514</v>
      </c>
      <c r="E144" s="20">
        <f>E104+E122+E121+E81</f>
        <v>72440</v>
      </c>
      <c r="F144" s="458">
        <f>F104+F122+F81</f>
        <v>81689</v>
      </c>
    </row>
    <row r="145" spans="2:6" ht="34.5" customHeight="1" thickBot="1">
      <c r="B145" s="438">
        <v>89</v>
      </c>
      <c r="C145" s="439" t="s">
        <v>515</v>
      </c>
      <c r="D145" s="464" t="s">
        <v>516</v>
      </c>
      <c r="E145" s="459">
        <v>274</v>
      </c>
      <c r="F145" s="460">
        <v>274</v>
      </c>
    </row>
    <row r="147" spans="2:4" ht="15.75">
      <c r="B147" s="1"/>
      <c r="C147" s="1"/>
      <c r="D147" s="1"/>
    </row>
    <row r="148" spans="2:4" ht="18.75">
      <c r="B148" s="1"/>
      <c r="C148" s="1"/>
      <c r="D148" s="446"/>
    </row>
  </sheetData>
  <sheetProtection/>
  <mergeCells count="6">
    <mergeCell ref="B3:F3"/>
    <mergeCell ref="B5:B6"/>
    <mergeCell ref="C5:C6"/>
    <mergeCell ref="D5:D6"/>
    <mergeCell ref="E5:E6"/>
    <mergeCell ref="F5:F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42" r:id="rId1"/>
  <ignoredErrors>
    <ignoredError sqref="D80:D108 D109:D145 D8:D7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W12"/>
  <sheetViews>
    <sheetView showGridLines="0" zoomScalePageLayoutView="0" workbookViewId="0" topLeftCell="D1">
      <selection activeCell="G9" sqref="G9"/>
    </sheetView>
  </sheetViews>
  <sheetFormatPr defaultColWidth="9.140625" defaultRowHeight="12.75"/>
  <cols>
    <col min="1" max="1" width="6.00390625" style="0" customWidth="1"/>
    <col min="2" max="2" width="19.28125" style="0" customWidth="1"/>
    <col min="3" max="4" width="10.421875" style="0" customWidth="1"/>
    <col min="5" max="5" width="10.00390625" style="0" customWidth="1"/>
    <col min="6" max="7" width="10.421875" style="0" customWidth="1"/>
    <col min="9" max="9" width="8.57421875" style="0" customWidth="1"/>
    <col min="19" max="19" width="8.57421875" style="0" customWidth="1"/>
    <col min="21" max="21" width="8.7109375" style="0" customWidth="1"/>
    <col min="22" max="23" width="9.140625" style="0" customWidth="1"/>
  </cols>
  <sheetData>
    <row r="1" ht="12.75">
      <c r="W1" s="208" t="s">
        <v>750</v>
      </c>
    </row>
    <row r="2" spans="1:23" ht="15">
      <c r="A2" s="45"/>
      <c r="B2" s="65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6"/>
    </row>
    <row r="3" spans="1:23" ht="18.75">
      <c r="A3" s="861" t="s">
        <v>526</v>
      </c>
      <c r="B3" s="861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  <c r="U3" s="861"/>
      <c r="V3" s="861"/>
      <c r="W3" s="861"/>
    </row>
    <row r="4" ht="13.5" thickBot="1"/>
    <row r="5" spans="1:23" ht="12.75">
      <c r="A5" s="862" t="s">
        <v>2</v>
      </c>
      <c r="B5" s="871" t="s">
        <v>527</v>
      </c>
      <c r="C5" s="871" t="s">
        <v>528</v>
      </c>
      <c r="D5" s="871" t="s">
        <v>727</v>
      </c>
      <c r="E5" s="871" t="s">
        <v>529</v>
      </c>
      <c r="F5" s="871" t="s">
        <v>530</v>
      </c>
      <c r="G5" s="871" t="s">
        <v>531</v>
      </c>
      <c r="H5" s="864" t="s">
        <v>3</v>
      </c>
      <c r="I5" s="865"/>
      <c r="J5" s="866" t="s">
        <v>6</v>
      </c>
      <c r="K5" s="867"/>
      <c r="L5" s="864" t="s">
        <v>8</v>
      </c>
      <c r="M5" s="865"/>
      <c r="N5" s="864" t="s">
        <v>11</v>
      </c>
      <c r="O5" s="865"/>
      <c r="P5" s="868" t="s">
        <v>14</v>
      </c>
      <c r="Q5" s="869"/>
      <c r="R5" s="868" t="s">
        <v>16</v>
      </c>
      <c r="S5" s="869"/>
      <c r="T5" s="868" t="s">
        <v>18</v>
      </c>
      <c r="U5" s="869"/>
      <c r="V5" s="868" t="s">
        <v>21</v>
      </c>
      <c r="W5" s="870"/>
    </row>
    <row r="6" spans="1:23" ht="39" thickBot="1">
      <c r="A6" s="863"/>
      <c r="B6" s="872"/>
      <c r="C6" s="872"/>
      <c r="D6" s="872"/>
      <c r="E6" s="872" t="s">
        <v>529</v>
      </c>
      <c r="F6" s="872" t="s">
        <v>530</v>
      </c>
      <c r="G6" s="872" t="s">
        <v>531</v>
      </c>
      <c r="H6" s="327" t="s">
        <v>845</v>
      </c>
      <c r="I6" s="327" t="s">
        <v>846</v>
      </c>
      <c r="J6" s="327" t="s">
        <v>821</v>
      </c>
      <c r="K6" s="327" t="s">
        <v>846</v>
      </c>
      <c r="L6" s="327" t="s">
        <v>821</v>
      </c>
      <c r="M6" s="327" t="s">
        <v>846</v>
      </c>
      <c r="N6" s="327" t="s">
        <v>821</v>
      </c>
      <c r="O6" s="327" t="s">
        <v>846</v>
      </c>
      <c r="P6" s="327" t="s">
        <v>821</v>
      </c>
      <c r="Q6" s="327" t="s">
        <v>846</v>
      </c>
      <c r="R6" s="327" t="s">
        <v>821</v>
      </c>
      <c r="S6" s="327" t="s">
        <v>846</v>
      </c>
      <c r="T6" s="327" t="s">
        <v>821</v>
      </c>
      <c r="U6" s="327" t="s">
        <v>846</v>
      </c>
      <c r="V6" s="327" t="s">
        <v>821</v>
      </c>
      <c r="W6" s="327" t="s">
        <v>846</v>
      </c>
    </row>
    <row r="7" spans="1:23" ht="27" customHeight="1">
      <c r="A7" s="326">
        <v>1</v>
      </c>
      <c r="B7" s="655" t="s">
        <v>822</v>
      </c>
      <c r="C7" s="656">
        <v>4</v>
      </c>
      <c r="D7" s="656">
        <v>5</v>
      </c>
      <c r="E7" s="656">
        <v>5</v>
      </c>
      <c r="F7" s="656">
        <v>4</v>
      </c>
      <c r="G7" s="656">
        <v>1</v>
      </c>
      <c r="H7" s="656">
        <v>2</v>
      </c>
      <c r="I7" s="656">
        <v>2</v>
      </c>
      <c r="J7" s="656">
        <v>1</v>
      </c>
      <c r="K7" s="656">
        <v>1</v>
      </c>
      <c r="L7" s="656">
        <v>0</v>
      </c>
      <c r="M7" s="656">
        <v>0</v>
      </c>
      <c r="N7" s="656">
        <v>0</v>
      </c>
      <c r="O7" s="656">
        <v>0</v>
      </c>
      <c r="P7" s="656">
        <v>1</v>
      </c>
      <c r="Q7" s="656">
        <v>1</v>
      </c>
      <c r="R7" s="656">
        <v>0</v>
      </c>
      <c r="S7" s="656">
        <v>0</v>
      </c>
      <c r="T7" s="656">
        <v>1</v>
      </c>
      <c r="U7" s="656">
        <v>1</v>
      </c>
      <c r="V7" s="656">
        <f>H7+J7+P7+T7</f>
        <v>5</v>
      </c>
      <c r="W7" s="657">
        <f>I7+K7+M7+O7+Q7+S7+U7</f>
        <v>5</v>
      </c>
    </row>
    <row r="8" spans="1:23" ht="40.5" customHeight="1">
      <c r="A8" s="325">
        <v>2</v>
      </c>
      <c r="B8" s="658" t="s">
        <v>823</v>
      </c>
      <c r="C8" s="659">
        <v>7</v>
      </c>
      <c r="D8" s="659">
        <v>6</v>
      </c>
      <c r="E8" s="659">
        <v>6</v>
      </c>
      <c r="F8" s="659">
        <v>6</v>
      </c>
      <c r="G8" s="659">
        <v>0</v>
      </c>
      <c r="H8" s="659">
        <v>2</v>
      </c>
      <c r="I8" s="659">
        <v>2</v>
      </c>
      <c r="J8" s="659">
        <v>0</v>
      </c>
      <c r="K8" s="659">
        <v>0</v>
      </c>
      <c r="L8" s="659">
        <v>0</v>
      </c>
      <c r="M8" s="659">
        <v>0</v>
      </c>
      <c r="N8" s="659">
        <v>4</v>
      </c>
      <c r="O8" s="659">
        <v>4</v>
      </c>
      <c r="P8" s="659">
        <v>0</v>
      </c>
      <c r="Q8" s="659">
        <v>0</v>
      </c>
      <c r="R8" s="659">
        <v>0</v>
      </c>
      <c r="S8" s="659">
        <v>0</v>
      </c>
      <c r="T8" s="659">
        <v>0</v>
      </c>
      <c r="U8" s="659">
        <v>0</v>
      </c>
      <c r="V8" s="659">
        <f>H8+J8+L8+N8+R8+T8</f>
        <v>6</v>
      </c>
      <c r="W8" s="660">
        <f>I8+K8+M8+O8+Q8+S8+U8</f>
        <v>6</v>
      </c>
    </row>
    <row r="9" spans="1:23" ht="27" customHeight="1">
      <c r="A9" s="325">
        <v>3</v>
      </c>
      <c r="B9" s="658" t="s">
        <v>824</v>
      </c>
      <c r="C9" s="659">
        <v>11</v>
      </c>
      <c r="D9" s="659">
        <v>17</v>
      </c>
      <c r="E9" s="659">
        <v>14</v>
      </c>
      <c r="F9" s="659">
        <v>13</v>
      </c>
      <c r="G9" s="659">
        <v>1</v>
      </c>
      <c r="H9" s="659">
        <v>2</v>
      </c>
      <c r="I9" s="659">
        <v>2</v>
      </c>
      <c r="J9" s="659">
        <v>0</v>
      </c>
      <c r="K9" s="659">
        <v>0</v>
      </c>
      <c r="L9" s="659">
        <v>0</v>
      </c>
      <c r="M9" s="659">
        <v>0</v>
      </c>
      <c r="N9" s="659">
        <v>2</v>
      </c>
      <c r="O9" s="659">
        <v>2</v>
      </c>
      <c r="P9" s="659">
        <v>7</v>
      </c>
      <c r="Q9" s="659">
        <v>7</v>
      </c>
      <c r="R9" s="659">
        <v>0</v>
      </c>
      <c r="S9" s="659">
        <v>0</v>
      </c>
      <c r="T9" s="659">
        <v>3</v>
      </c>
      <c r="U9" s="659">
        <v>3</v>
      </c>
      <c r="V9" s="659">
        <f>H9+J9+L9+N9+P9+R9+T9</f>
        <v>14</v>
      </c>
      <c r="W9" s="660">
        <v>14</v>
      </c>
    </row>
    <row r="10" spans="1:23" ht="65.25" customHeight="1">
      <c r="A10" s="325">
        <v>4</v>
      </c>
      <c r="B10" s="658" t="s">
        <v>825</v>
      </c>
      <c r="C10" s="659">
        <v>9</v>
      </c>
      <c r="D10" s="659">
        <v>15</v>
      </c>
      <c r="E10" s="659">
        <v>15</v>
      </c>
      <c r="F10" s="659">
        <v>12</v>
      </c>
      <c r="G10" s="659">
        <v>3</v>
      </c>
      <c r="H10" s="659">
        <v>2</v>
      </c>
      <c r="I10" s="659">
        <v>2</v>
      </c>
      <c r="J10" s="659">
        <v>0</v>
      </c>
      <c r="K10" s="659">
        <v>0</v>
      </c>
      <c r="L10" s="659">
        <v>0</v>
      </c>
      <c r="M10" s="659">
        <v>0</v>
      </c>
      <c r="N10" s="659">
        <v>2</v>
      </c>
      <c r="O10" s="659">
        <v>2</v>
      </c>
      <c r="P10" s="659">
        <v>6</v>
      </c>
      <c r="Q10" s="659">
        <v>7</v>
      </c>
      <c r="R10" s="659">
        <v>0</v>
      </c>
      <c r="S10" s="659">
        <v>0</v>
      </c>
      <c r="T10" s="659">
        <v>5</v>
      </c>
      <c r="U10" s="659">
        <v>5</v>
      </c>
      <c r="V10" s="659">
        <f>H10+J10+L10+N10+P10+R10+T10</f>
        <v>15</v>
      </c>
      <c r="W10" s="660">
        <f>I10+K10+M10+O10+Q10+S10+U10</f>
        <v>16</v>
      </c>
    </row>
    <row r="11" spans="1:23" ht="51.75" customHeight="1" thickBot="1">
      <c r="A11" s="325">
        <v>5</v>
      </c>
      <c r="B11" s="658" t="s">
        <v>826</v>
      </c>
      <c r="C11" s="659">
        <v>5</v>
      </c>
      <c r="D11" s="659">
        <v>8</v>
      </c>
      <c r="E11" s="659">
        <v>8</v>
      </c>
      <c r="F11" s="659">
        <v>8</v>
      </c>
      <c r="G11" s="659">
        <v>0</v>
      </c>
      <c r="H11" s="659">
        <v>1</v>
      </c>
      <c r="I11" s="659">
        <v>1</v>
      </c>
      <c r="J11" s="659">
        <v>0</v>
      </c>
      <c r="K11" s="659">
        <v>0</v>
      </c>
      <c r="L11" s="659">
        <v>0</v>
      </c>
      <c r="M11" s="659">
        <v>0</v>
      </c>
      <c r="N11" s="659">
        <v>4</v>
      </c>
      <c r="O11" s="659">
        <v>4</v>
      </c>
      <c r="P11" s="659">
        <v>2</v>
      </c>
      <c r="Q11" s="659">
        <v>2</v>
      </c>
      <c r="R11" s="659">
        <v>0</v>
      </c>
      <c r="S11" s="659">
        <v>0</v>
      </c>
      <c r="T11" s="659">
        <v>1</v>
      </c>
      <c r="U11" s="659">
        <v>1</v>
      </c>
      <c r="V11" s="659">
        <f>H11+J11+L11+N11+P11+R11+T11</f>
        <v>8</v>
      </c>
      <c r="W11" s="660">
        <v>8</v>
      </c>
    </row>
    <row r="12" spans="1:23" ht="15" customHeight="1" thickBot="1">
      <c r="A12" s="859" t="s">
        <v>532</v>
      </c>
      <c r="B12" s="860"/>
      <c r="C12" s="661">
        <f aca="true" t="shared" si="0" ref="C12:H12">SUM(C7:C11)</f>
        <v>36</v>
      </c>
      <c r="D12" s="661">
        <f t="shared" si="0"/>
        <v>51</v>
      </c>
      <c r="E12" s="661">
        <f>SUM(E7:E11)</f>
        <v>48</v>
      </c>
      <c r="F12" s="661">
        <f>SUM(F7:F11)</f>
        <v>43</v>
      </c>
      <c r="G12" s="661">
        <f>SUM(G7:G11)</f>
        <v>5</v>
      </c>
      <c r="H12" s="662">
        <f t="shared" si="0"/>
        <v>9</v>
      </c>
      <c r="I12" s="662">
        <f>SUM(I7:I11)</f>
        <v>9</v>
      </c>
      <c r="J12" s="662">
        <f>SUM(J7:J11)</f>
        <v>1</v>
      </c>
      <c r="K12" s="662">
        <f>SUM(K7:K11)</f>
        <v>1</v>
      </c>
      <c r="L12" s="662">
        <f>SUM(L7:L11)</f>
        <v>0</v>
      </c>
      <c r="M12" s="662">
        <v>0</v>
      </c>
      <c r="N12" s="662">
        <f aca="true" t="shared" si="1" ref="N12:W12">SUM(N7:N11)</f>
        <v>12</v>
      </c>
      <c r="O12" s="662">
        <f t="shared" si="1"/>
        <v>12</v>
      </c>
      <c r="P12" s="662">
        <f t="shared" si="1"/>
        <v>16</v>
      </c>
      <c r="Q12" s="662">
        <f t="shared" si="1"/>
        <v>17</v>
      </c>
      <c r="R12" s="662">
        <f t="shared" si="1"/>
        <v>0</v>
      </c>
      <c r="S12" s="662">
        <f t="shared" si="1"/>
        <v>0</v>
      </c>
      <c r="T12" s="662">
        <f t="shared" si="1"/>
        <v>10</v>
      </c>
      <c r="U12" s="662">
        <f t="shared" si="1"/>
        <v>10</v>
      </c>
      <c r="V12" s="662">
        <f>SUM(V7:V11)</f>
        <v>48</v>
      </c>
      <c r="W12" s="663">
        <f t="shared" si="1"/>
        <v>49</v>
      </c>
    </row>
  </sheetData>
  <sheetProtection/>
  <mergeCells count="17">
    <mergeCell ref="V5:W5"/>
    <mergeCell ref="B5:B6"/>
    <mergeCell ref="C5:C6"/>
    <mergeCell ref="D5:D6"/>
    <mergeCell ref="F5:F6"/>
    <mergeCell ref="G5:G6"/>
    <mergeCell ref="E5:E6"/>
    <mergeCell ref="A12:B12"/>
    <mergeCell ref="A3:W3"/>
    <mergeCell ref="A5:A6"/>
    <mergeCell ref="H5:I5"/>
    <mergeCell ref="J5:K5"/>
    <mergeCell ref="L5:M5"/>
    <mergeCell ref="N5:O5"/>
    <mergeCell ref="P5:Q5"/>
    <mergeCell ref="R5:S5"/>
    <mergeCell ref="T5:U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7030A0"/>
  </sheetPr>
  <dimension ref="C2:L32"/>
  <sheetViews>
    <sheetView showGridLines="0" zoomScale="85" zoomScaleNormal="85" zoomScalePageLayoutView="0" workbookViewId="0" topLeftCell="A17">
      <selection activeCell="G7" sqref="G7"/>
    </sheetView>
  </sheetViews>
  <sheetFormatPr defaultColWidth="9.140625" defaultRowHeight="12.75"/>
  <cols>
    <col min="1" max="1" width="9.140625" style="14" customWidth="1"/>
    <col min="2" max="2" width="4.421875" style="14" customWidth="1"/>
    <col min="3" max="3" width="8.28125" style="14" customWidth="1"/>
    <col min="4" max="4" width="14.8515625" style="14" customWidth="1"/>
    <col min="5" max="6" width="14.28125" style="14" customWidth="1"/>
    <col min="7" max="7" width="10.7109375" style="14" customWidth="1"/>
    <col min="8" max="8" width="8.00390625" style="14" customWidth="1"/>
    <col min="9" max="9" width="20.140625" style="14" customWidth="1"/>
    <col min="10" max="12" width="14.28125" style="14" customWidth="1"/>
    <col min="13" max="16384" width="9.140625" style="14" customWidth="1"/>
  </cols>
  <sheetData>
    <row r="2" ht="15.75">
      <c r="K2" s="85" t="s">
        <v>751</v>
      </c>
    </row>
    <row r="5" spans="3:12" ht="15.75" customHeight="1">
      <c r="C5" s="873" t="s">
        <v>0</v>
      </c>
      <c r="D5" s="873"/>
      <c r="E5" s="873"/>
      <c r="F5" s="873"/>
      <c r="G5" s="298"/>
      <c r="H5" s="873" t="s">
        <v>1</v>
      </c>
      <c r="I5" s="873"/>
      <c r="J5" s="873"/>
      <c r="K5" s="873"/>
      <c r="L5" s="298"/>
    </row>
    <row r="6" spans="3:12" ht="16.5" thickBot="1">
      <c r="C6" s="299"/>
      <c r="D6" s="300"/>
      <c r="E6" s="300"/>
      <c r="F6" s="300"/>
      <c r="G6" s="301"/>
      <c r="H6" s="302"/>
      <c r="I6" s="301"/>
      <c r="J6" s="301"/>
      <c r="K6" s="301"/>
      <c r="L6" s="301"/>
    </row>
    <row r="7" spans="3:12" ht="56.25" customHeight="1" thickBot="1">
      <c r="C7" s="303" t="s">
        <v>2</v>
      </c>
      <c r="D7" s="304" t="s">
        <v>78</v>
      </c>
      <c r="E7" s="304" t="s">
        <v>841</v>
      </c>
      <c r="F7" s="305" t="s">
        <v>842</v>
      </c>
      <c r="G7" s="301"/>
      <c r="H7" s="303" t="s">
        <v>2</v>
      </c>
      <c r="I7" s="304" t="s">
        <v>78</v>
      </c>
      <c r="J7" s="304" t="s">
        <v>841</v>
      </c>
      <c r="K7" s="305" t="s">
        <v>842</v>
      </c>
      <c r="L7" s="301"/>
    </row>
    <row r="8" spans="3:12" ht="30" customHeight="1">
      <c r="C8" s="306">
        <v>1</v>
      </c>
      <c r="D8" s="32" t="s">
        <v>3</v>
      </c>
      <c r="E8" s="31">
        <v>9</v>
      </c>
      <c r="F8" s="307">
        <v>9</v>
      </c>
      <c r="G8" s="301"/>
      <c r="H8" s="306">
        <v>1</v>
      </c>
      <c r="I8" s="32" t="s">
        <v>4</v>
      </c>
      <c r="J8" s="31">
        <v>4</v>
      </c>
      <c r="K8" s="307">
        <v>4</v>
      </c>
      <c r="L8" s="301"/>
    </row>
    <row r="9" spans="3:12" ht="30" customHeight="1">
      <c r="C9" s="308">
        <v>2</v>
      </c>
      <c r="D9" s="25" t="s">
        <v>6</v>
      </c>
      <c r="E9" s="88">
        <v>1</v>
      </c>
      <c r="F9" s="104">
        <v>1</v>
      </c>
      <c r="G9" s="301"/>
      <c r="H9" s="308">
        <v>2</v>
      </c>
      <c r="I9" s="25" t="s">
        <v>603</v>
      </c>
      <c r="J9" s="88">
        <v>8</v>
      </c>
      <c r="K9" s="104">
        <v>9</v>
      </c>
      <c r="L9" s="301"/>
    </row>
    <row r="10" spans="3:12" ht="30" customHeight="1">
      <c r="C10" s="308">
        <v>3</v>
      </c>
      <c r="D10" s="25" t="s">
        <v>8</v>
      </c>
      <c r="E10" s="88" t="s">
        <v>843</v>
      </c>
      <c r="F10" s="104" t="s">
        <v>843</v>
      </c>
      <c r="G10" s="301"/>
      <c r="H10" s="308">
        <v>3</v>
      </c>
      <c r="I10" s="25" t="s">
        <v>9</v>
      </c>
      <c r="J10" s="88">
        <v>17</v>
      </c>
      <c r="K10" s="104">
        <v>17</v>
      </c>
      <c r="L10" s="301"/>
    </row>
    <row r="11" spans="3:12" ht="30" customHeight="1">
      <c r="C11" s="308">
        <v>4</v>
      </c>
      <c r="D11" s="25" t="s">
        <v>11</v>
      </c>
      <c r="E11" s="88">
        <v>12</v>
      </c>
      <c r="F11" s="104">
        <v>12</v>
      </c>
      <c r="G11" s="301"/>
      <c r="H11" s="308">
        <v>4</v>
      </c>
      <c r="I11" s="25" t="s">
        <v>12</v>
      </c>
      <c r="J11" s="88">
        <v>17</v>
      </c>
      <c r="K11" s="104">
        <v>17</v>
      </c>
      <c r="L11" s="301"/>
    </row>
    <row r="12" spans="3:12" ht="30" customHeight="1" thickBot="1">
      <c r="C12" s="308">
        <v>5</v>
      </c>
      <c r="D12" s="25" t="s">
        <v>14</v>
      </c>
      <c r="E12" s="88">
        <v>16</v>
      </c>
      <c r="F12" s="104">
        <v>17</v>
      </c>
      <c r="G12" s="301"/>
      <c r="H12" s="313">
        <v>5</v>
      </c>
      <c r="I12" s="314" t="s">
        <v>730</v>
      </c>
      <c r="J12" s="315">
        <v>2</v>
      </c>
      <c r="K12" s="316">
        <v>2</v>
      </c>
      <c r="L12" s="301"/>
    </row>
    <row r="13" spans="3:12" ht="30" customHeight="1">
      <c r="C13" s="308">
        <v>6</v>
      </c>
      <c r="D13" s="25" t="s">
        <v>16</v>
      </c>
      <c r="E13" s="88" t="s">
        <v>843</v>
      </c>
      <c r="F13" s="104" t="s">
        <v>843</v>
      </c>
      <c r="G13" s="301"/>
      <c r="H13" s="876" t="s">
        <v>21</v>
      </c>
      <c r="I13" s="877"/>
      <c r="J13" s="317">
        <f>SUM(J8:J12)</f>
        <v>48</v>
      </c>
      <c r="K13" s="318">
        <f>SUM(K8:K12)</f>
        <v>49</v>
      </c>
      <c r="L13" s="301"/>
    </row>
    <row r="14" spans="3:12" ht="30" customHeight="1" thickBot="1">
      <c r="C14" s="309">
        <v>7</v>
      </c>
      <c r="D14" s="29" t="s">
        <v>18</v>
      </c>
      <c r="E14" s="47">
        <v>10</v>
      </c>
      <c r="F14" s="310">
        <v>10</v>
      </c>
      <c r="G14" s="301"/>
      <c r="H14" s="878" t="s">
        <v>19</v>
      </c>
      <c r="I14" s="879"/>
      <c r="J14" s="319"/>
      <c r="K14" s="320"/>
      <c r="L14" s="301"/>
    </row>
    <row r="15" spans="3:12" ht="30" customHeight="1" thickBot="1">
      <c r="C15" s="880" t="s">
        <v>21</v>
      </c>
      <c r="D15" s="881"/>
      <c r="E15" s="311">
        <f>SUM(E8:E14)</f>
        <v>48</v>
      </c>
      <c r="F15" s="312">
        <f>SUM(F8:F14)</f>
        <v>49</v>
      </c>
      <c r="G15" s="100"/>
      <c r="H15" s="588" t="s">
        <v>521</v>
      </c>
      <c r="I15" s="321"/>
      <c r="J15" s="100"/>
      <c r="K15" s="100"/>
      <c r="L15" s="301"/>
    </row>
    <row r="16" spans="3:12" ht="21.75" customHeight="1">
      <c r="C16" s="588" t="s">
        <v>521</v>
      </c>
      <c r="D16" s="321"/>
      <c r="E16" s="100"/>
      <c r="F16" s="100"/>
      <c r="G16" s="100"/>
      <c r="H16" s="100"/>
      <c r="I16" s="321"/>
      <c r="J16" s="100"/>
      <c r="K16" s="100"/>
      <c r="L16" s="301"/>
    </row>
    <row r="17" spans="4:12" ht="15.75">
      <c r="D17" s="44"/>
      <c r="E17" s="301"/>
      <c r="F17" s="301"/>
      <c r="G17" s="100"/>
      <c r="H17" s="100"/>
      <c r="I17" s="100"/>
      <c r="J17" s="100"/>
      <c r="K17" s="100"/>
      <c r="L17" s="301"/>
    </row>
    <row r="18" spans="7:12" ht="15.75">
      <c r="G18" s="301"/>
      <c r="H18" s="301"/>
      <c r="I18" s="301"/>
      <c r="J18" s="301"/>
      <c r="K18" s="301"/>
      <c r="L18" s="301"/>
    </row>
    <row r="19" spans="8:12" ht="15.75">
      <c r="H19" s="324"/>
      <c r="I19" s="324"/>
      <c r="J19" s="324"/>
      <c r="K19" s="324"/>
      <c r="L19" s="324"/>
    </row>
    <row r="20" spans="3:12" ht="18.75" customHeight="1">
      <c r="C20" s="873" t="s">
        <v>573</v>
      </c>
      <c r="D20" s="873"/>
      <c r="E20" s="873"/>
      <c r="F20" s="873"/>
      <c r="H20" s="882" t="s">
        <v>522</v>
      </c>
      <c r="I20" s="882"/>
      <c r="J20" s="882"/>
      <c r="K20" s="882"/>
      <c r="L20" s="580"/>
    </row>
    <row r="21" spans="3:6" ht="16.5" thickBot="1">
      <c r="C21" s="301"/>
      <c r="D21" s="301"/>
      <c r="E21" s="301"/>
      <c r="F21" s="301"/>
    </row>
    <row r="22" spans="3:11" ht="48" customHeight="1" thickBot="1">
      <c r="C22" s="303" t="s">
        <v>2</v>
      </c>
      <c r="D22" s="304" t="s">
        <v>78</v>
      </c>
      <c r="E22" s="304" t="s">
        <v>841</v>
      </c>
      <c r="F22" s="305" t="s">
        <v>842</v>
      </c>
      <c r="H22" s="303" t="s">
        <v>2</v>
      </c>
      <c r="I22" s="304" t="s">
        <v>78</v>
      </c>
      <c r="J22" s="304" t="s">
        <v>844</v>
      </c>
      <c r="K22" s="305" t="s">
        <v>842</v>
      </c>
    </row>
    <row r="23" spans="3:11" ht="30" customHeight="1">
      <c r="C23" s="306">
        <v>1</v>
      </c>
      <c r="D23" s="32" t="s">
        <v>5</v>
      </c>
      <c r="E23" s="31">
        <v>6</v>
      </c>
      <c r="F23" s="307">
        <v>6</v>
      </c>
      <c r="H23" s="306">
        <v>1</v>
      </c>
      <c r="I23" s="32" t="s">
        <v>604</v>
      </c>
      <c r="J23" s="31">
        <v>34</v>
      </c>
      <c r="K23" s="307">
        <v>35</v>
      </c>
    </row>
    <row r="24" spans="3:11" ht="30" customHeight="1" thickBot="1">
      <c r="C24" s="308">
        <v>2</v>
      </c>
      <c r="D24" s="25" t="s">
        <v>7</v>
      </c>
      <c r="E24" s="88">
        <v>7</v>
      </c>
      <c r="F24" s="104">
        <v>7</v>
      </c>
      <c r="H24" s="309">
        <v>2</v>
      </c>
      <c r="I24" s="29" t="s">
        <v>605</v>
      </c>
      <c r="J24" s="47">
        <v>14</v>
      </c>
      <c r="K24" s="310">
        <v>14</v>
      </c>
    </row>
    <row r="25" spans="3:11" ht="30" customHeight="1" thickBot="1">
      <c r="C25" s="308">
        <v>3</v>
      </c>
      <c r="D25" s="25" t="s">
        <v>10</v>
      </c>
      <c r="E25" s="88">
        <v>7</v>
      </c>
      <c r="F25" s="104">
        <v>8</v>
      </c>
      <c r="H25" s="874" t="s">
        <v>21</v>
      </c>
      <c r="I25" s="875"/>
      <c r="J25" s="311">
        <f>SUM(J23:J24)</f>
        <v>48</v>
      </c>
      <c r="K25" s="312">
        <f>SUM(K23:K24)</f>
        <v>49</v>
      </c>
    </row>
    <row r="26" spans="3:8" ht="30" customHeight="1">
      <c r="C26" s="308">
        <v>4</v>
      </c>
      <c r="D26" s="25" t="s">
        <v>13</v>
      </c>
      <c r="E26" s="88">
        <v>5</v>
      </c>
      <c r="F26" s="104">
        <v>5</v>
      </c>
      <c r="H26" s="588" t="s">
        <v>521</v>
      </c>
    </row>
    <row r="27" spans="3:6" ht="30" customHeight="1">
      <c r="C27" s="308">
        <v>5</v>
      </c>
      <c r="D27" s="25" t="s">
        <v>15</v>
      </c>
      <c r="E27" s="88">
        <v>5</v>
      </c>
      <c r="F27" s="104">
        <v>5</v>
      </c>
    </row>
    <row r="28" spans="3:6" ht="30" customHeight="1">
      <c r="C28" s="308">
        <v>6</v>
      </c>
      <c r="D28" s="25" t="s">
        <v>17</v>
      </c>
      <c r="E28" s="88">
        <v>6</v>
      </c>
      <c r="F28" s="104">
        <v>6</v>
      </c>
    </row>
    <row r="29" spans="3:6" ht="30" customHeight="1">
      <c r="C29" s="308">
        <v>7</v>
      </c>
      <c r="D29" s="25" t="s">
        <v>20</v>
      </c>
      <c r="E29" s="88">
        <v>9</v>
      </c>
      <c r="F29" s="104">
        <v>9</v>
      </c>
    </row>
    <row r="30" spans="3:6" ht="30" customHeight="1" thickBot="1">
      <c r="C30" s="309">
        <v>8</v>
      </c>
      <c r="D30" s="29" t="s">
        <v>22</v>
      </c>
      <c r="E30" s="47">
        <v>3</v>
      </c>
      <c r="F30" s="310">
        <v>3</v>
      </c>
    </row>
    <row r="31" spans="3:6" ht="30" customHeight="1" thickBot="1">
      <c r="C31" s="322"/>
      <c r="D31" s="648" t="s">
        <v>21</v>
      </c>
      <c r="E31" s="311">
        <f>SUM(E23:E30)</f>
        <v>48</v>
      </c>
      <c r="F31" s="312">
        <f>SUM(F23:F30)</f>
        <v>49</v>
      </c>
    </row>
    <row r="32" ht="26.25" customHeight="1">
      <c r="C32" s="588" t="s">
        <v>521</v>
      </c>
    </row>
  </sheetData>
  <sheetProtection/>
  <mergeCells count="8">
    <mergeCell ref="C5:F5"/>
    <mergeCell ref="H5:K5"/>
    <mergeCell ref="H25:I25"/>
    <mergeCell ref="H13:I13"/>
    <mergeCell ref="H14:I14"/>
    <mergeCell ref="C15:D15"/>
    <mergeCell ref="C20:F20"/>
    <mergeCell ref="H20:K20"/>
  </mergeCells>
  <printOptions/>
  <pageMargins left="0.7086614173228347" right="0.31496062992125984" top="0.7480314960629921" bottom="0.7480314960629921" header="0.31496062992125984" footer="0.31496062992125984"/>
  <pageSetup horizontalDpi="300" verticalDpi="3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O32"/>
  <sheetViews>
    <sheetView showGridLines="0" zoomScale="75" zoomScaleNormal="75" zoomScaleSheetLayoutView="70" workbookViewId="0" topLeftCell="A10">
      <selection activeCell="P39" sqref="P39"/>
    </sheetView>
  </sheetViews>
  <sheetFormatPr defaultColWidth="9.140625" defaultRowHeight="12.75"/>
  <cols>
    <col min="1" max="2" width="9.140625" style="340" customWidth="1"/>
    <col min="3" max="3" width="61.140625" style="340" customWidth="1"/>
    <col min="4" max="4" width="25.7109375" style="340" customWidth="1"/>
    <col min="5" max="5" width="2.28125" style="340" customWidth="1"/>
    <col min="6" max="6" width="9.140625" style="340" customWidth="1"/>
    <col min="7" max="7" width="69.00390625" style="340" customWidth="1"/>
    <col min="8" max="8" width="25.7109375" style="340" customWidth="1"/>
    <col min="9" max="16384" width="9.140625" style="340" customWidth="1"/>
  </cols>
  <sheetData>
    <row r="2" ht="15.75">
      <c r="H2" s="85" t="s">
        <v>752</v>
      </c>
    </row>
    <row r="3" ht="15">
      <c r="H3" s="341"/>
    </row>
    <row r="5" spans="2:8" ht="18.75">
      <c r="B5" s="887" t="s">
        <v>77</v>
      </c>
      <c r="C5" s="887"/>
      <c r="D5" s="887"/>
      <c r="E5" s="887"/>
      <c r="F5" s="887"/>
      <c r="G5" s="887"/>
      <c r="H5" s="887"/>
    </row>
    <row r="6" spans="2:5" ht="15.75" thickBot="1">
      <c r="B6" s="342"/>
      <c r="C6" s="342"/>
      <c r="D6" s="342"/>
      <c r="E6" s="342"/>
    </row>
    <row r="7" spans="2:8" ht="21" customHeight="1">
      <c r="B7" s="853" t="s">
        <v>61</v>
      </c>
      <c r="C7" s="851" t="s">
        <v>76</v>
      </c>
      <c r="D7" s="851" t="s">
        <v>63</v>
      </c>
      <c r="E7" s="892"/>
      <c r="F7" s="851" t="s">
        <v>61</v>
      </c>
      <c r="G7" s="851" t="s">
        <v>76</v>
      </c>
      <c r="H7" s="855" t="s">
        <v>63</v>
      </c>
    </row>
    <row r="8" spans="2:15" ht="25.5" customHeight="1">
      <c r="B8" s="888"/>
      <c r="C8" s="883"/>
      <c r="D8" s="883"/>
      <c r="E8" s="893"/>
      <c r="F8" s="883"/>
      <c r="G8" s="883"/>
      <c r="H8" s="884"/>
      <c r="I8" s="885"/>
      <c r="J8" s="886"/>
      <c r="K8" s="885"/>
      <c r="L8" s="886"/>
      <c r="M8" s="885"/>
      <c r="N8" s="885"/>
      <c r="O8" s="885"/>
    </row>
    <row r="9" spans="2:15" ht="30" customHeight="1">
      <c r="B9" s="347"/>
      <c r="C9" s="328" t="s">
        <v>827</v>
      </c>
      <c r="D9" s="329">
        <v>48</v>
      </c>
      <c r="E9" s="649"/>
      <c r="F9" s="328"/>
      <c r="G9" s="328" t="s">
        <v>828</v>
      </c>
      <c r="H9" s="348">
        <v>49</v>
      </c>
      <c r="I9" s="885"/>
      <c r="J9" s="886"/>
      <c r="K9" s="885"/>
      <c r="L9" s="886"/>
      <c r="M9" s="885"/>
      <c r="N9" s="885"/>
      <c r="O9" s="885"/>
    </row>
    <row r="10" spans="2:15" s="343" customFormat="1" ht="30" customHeight="1">
      <c r="B10" s="349"/>
      <c r="C10" s="330" t="s">
        <v>829</v>
      </c>
      <c r="D10" s="331"/>
      <c r="E10" s="332"/>
      <c r="F10" s="349"/>
      <c r="G10" s="330" t="s">
        <v>830</v>
      </c>
      <c r="H10" s="350"/>
      <c r="I10" s="886"/>
      <c r="J10" s="886"/>
      <c r="K10" s="885"/>
      <c r="L10" s="886"/>
      <c r="M10" s="885"/>
      <c r="N10" s="885"/>
      <c r="O10" s="885"/>
    </row>
    <row r="11" spans="2:15" ht="30" customHeight="1">
      <c r="B11" s="349" t="s">
        <v>81</v>
      </c>
      <c r="C11" s="587" t="s">
        <v>58</v>
      </c>
      <c r="D11" s="334"/>
      <c r="E11" s="335"/>
      <c r="F11" s="349" t="s">
        <v>81</v>
      </c>
      <c r="G11" s="587" t="s">
        <v>58</v>
      </c>
      <c r="H11" s="351"/>
      <c r="I11" s="344"/>
      <c r="J11" s="344"/>
      <c r="K11" s="344"/>
      <c r="L11" s="344"/>
      <c r="M11" s="344"/>
      <c r="N11" s="344"/>
      <c r="O11" s="344"/>
    </row>
    <row r="12" spans="2:15" ht="30" customHeight="1">
      <c r="B12" s="349" t="s">
        <v>84</v>
      </c>
      <c r="C12" s="333"/>
      <c r="D12" s="334"/>
      <c r="E12" s="335"/>
      <c r="F12" s="349" t="s">
        <v>84</v>
      </c>
      <c r="G12" s="333"/>
      <c r="H12" s="351"/>
      <c r="I12" s="344"/>
      <c r="J12" s="344"/>
      <c r="K12" s="344"/>
      <c r="L12" s="344"/>
      <c r="M12" s="344"/>
      <c r="N12" s="344"/>
      <c r="O12" s="344"/>
    </row>
    <row r="13" spans="2:15" ht="30" customHeight="1">
      <c r="B13" s="349" t="s">
        <v>85</v>
      </c>
      <c r="C13" s="333"/>
      <c r="D13" s="334"/>
      <c r="E13" s="335"/>
      <c r="F13" s="349" t="s">
        <v>85</v>
      </c>
      <c r="G13" s="333"/>
      <c r="H13" s="351"/>
      <c r="I13" s="344"/>
      <c r="J13" s="344"/>
      <c r="K13" s="344"/>
      <c r="L13" s="344"/>
      <c r="M13" s="344"/>
      <c r="N13" s="344"/>
      <c r="O13" s="344"/>
    </row>
    <row r="14" spans="2:15" ht="30" customHeight="1">
      <c r="B14" s="349" t="s">
        <v>90</v>
      </c>
      <c r="C14" s="333"/>
      <c r="D14" s="334"/>
      <c r="E14" s="335"/>
      <c r="F14" s="349" t="s">
        <v>90</v>
      </c>
      <c r="G14" s="333"/>
      <c r="H14" s="351"/>
      <c r="I14" s="344"/>
      <c r="J14" s="344"/>
      <c r="K14" s="344"/>
      <c r="L14" s="344"/>
      <c r="M14" s="344"/>
      <c r="N14" s="344"/>
      <c r="O14" s="344"/>
    </row>
    <row r="15" spans="2:15" s="346" customFormat="1" ht="30" customHeight="1">
      <c r="B15" s="352"/>
      <c r="C15" s="330" t="s">
        <v>831</v>
      </c>
      <c r="D15" s="336"/>
      <c r="E15" s="337"/>
      <c r="F15" s="352"/>
      <c r="G15" s="330" t="s">
        <v>832</v>
      </c>
      <c r="H15" s="353"/>
      <c r="I15" s="345"/>
      <c r="J15" s="345"/>
      <c r="K15" s="345"/>
      <c r="L15" s="345"/>
      <c r="M15" s="345"/>
      <c r="N15" s="345"/>
      <c r="O15" s="345"/>
    </row>
    <row r="16" spans="2:15" ht="30" customHeight="1">
      <c r="B16" s="349" t="s">
        <v>81</v>
      </c>
      <c r="C16" s="587" t="s">
        <v>833</v>
      </c>
      <c r="D16" s="664">
        <v>1</v>
      </c>
      <c r="E16" s="335"/>
      <c r="F16" s="349" t="s">
        <v>81</v>
      </c>
      <c r="G16" s="587" t="s">
        <v>58</v>
      </c>
      <c r="H16" s="351"/>
      <c r="I16" s="344"/>
      <c r="J16" s="344"/>
      <c r="K16" s="344"/>
      <c r="L16" s="344"/>
      <c r="M16" s="344"/>
      <c r="N16" s="344"/>
      <c r="O16" s="344"/>
    </row>
    <row r="17" spans="2:15" ht="30" customHeight="1">
      <c r="B17" s="349" t="s">
        <v>84</v>
      </c>
      <c r="C17" s="333"/>
      <c r="D17" s="334"/>
      <c r="E17" s="335"/>
      <c r="F17" s="349" t="s">
        <v>84</v>
      </c>
      <c r="G17" s="333"/>
      <c r="H17" s="351"/>
      <c r="I17" s="344"/>
      <c r="J17" s="344"/>
      <c r="K17" s="344"/>
      <c r="L17" s="344"/>
      <c r="M17" s="344"/>
      <c r="N17" s="344"/>
      <c r="O17" s="344"/>
    </row>
    <row r="18" spans="2:15" ht="30" customHeight="1">
      <c r="B18" s="651"/>
      <c r="C18" s="649" t="s">
        <v>834</v>
      </c>
      <c r="D18" s="652">
        <f>D9+D16</f>
        <v>49</v>
      </c>
      <c r="E18" s="891"/>
      <c r="F18" s="653"/>
      <c r="G18" s="649" t="s">
        <v>835</v>
      </c>
      <c r="H18" s="650">
        <v>49</v>
      </c>
      <c r="I18" s="344"/>
      <c r="J18" s="344"/>
      <c r="K18" s="344"/>
      <c r="L18" s="344"/>
      <c r="M18" s="344"/>
      <c r="N18" s="344"/>
      <c r="O18" s="344"/>
    </row>
    <row r="19" spans="2:15" ht="15.75">
      <c r="B19" s="354"/>
      <c r="C19" s="338"/>
      <c r="D19" s="338"/>
      <c r="E19" s="891"/>
      <c r="F19" s="338"/>
      <c r="G19" s="338"/>
      <c r="H19" s="355"/>
      <c r="I19" s="344"/>
      <c r="J19" s="344"/>
      <c r="K19" s="344"/>
      <c r="L19" s="344"/>
      <c r="M19" s="344"/>
      <c r="N19" s="344"/>
      <c r="O19" s="344"/>
    </row>
    <row r="20" spans="2:15" ht="15">
      <c r="B20" s="888" t="s">
        <v>61</v>
      </c>
      <c r="C20" s="883" t="s">
        <v>76</v>
      </c>
      <c r="D20" s="889" t="s">
        <v>63</v>
      </c>
      <c r="E20" s="891"/>
      <c r="F20" s="890" t="s">
        <v>61</v>
      </c>
      <c r="G20" s="883" t="s">
        <v>76</v>
      </c>
      <c r="H20" s="884" t="s">
        <v>63</v>
      </c>
      <c r="I20" s="344"/>
      <c r="J20" s="344"/>
      <c r="K20" s="344"/>
      <c r="L20" s="344"/>
      <c r="M20" s="344"/>
      <c r="N20" s="344"/>
      <c r="O20" s="344"/>
    </row>
    <row r="21" spans="2:15" ht="15">
      <c r="B21" s="888"/>
      <c r="C21" s="883"/>
      <c r="D21" s="889"/>
      <c r="E21" s="891"/>
      <c r="F21" s="890"/>
      <c r="G21" s="883"/>
      <c r="H21" s="884"/>
      <c r="I21" s="344"/>
      <c r="J21" s="344"/>
      <c r="K21" s="344"/>
      <c r="L21" s="344"/>
      <c r="M21" s="344"/>
      <c r="N21" s="344"/>
      <c r="O21" s="344"/>
    </row>
    <row r="22" spans="2:8" ht="30" customHeight="1">
      <c r="B22" s="347"/>
      <c r="C22" s="328" t="s">
        <v>834</v>
      </c>
      <c r="D22" s="329">
        <v>49</v>
      </c>
      <c r="E22" s="649"/>
      <c r="F22" s="328"/>
      <c r="G22" s="328" t="s">
        <v>835</v>
      </c>
      <c r="H22" s="348">
        <v>49</v>
      </c>
    </row>
    <row r="23" spans="2:8" ht="30" customHeight="1">
      <c r="B23" s="349"/>
      <c r="C23" s="330" t="s">
        <v>836</v>
      </c>
      <c r="D23" s="334"/>
      <c r="E23" s="335"/>
      <c r="F23" s="349"/>
      <c r="G23" s="330" t="s">
        <v>837</v>
      </c>
      <c r="H23" s="351"/>
    </row>
    <row r="24" spans="2:8" ht="30" customHeight="1">
      <c r="B24" s="349" t="s">
        <v>81</v>
      </c>
      <c r="C24" s="587" t="s">
        <v>58</v>
      </c>
      <c r="D24" s="334"/>
      <c r="E24" s="335"/>
      <c r="F24" s="349" t="s">
        <v>81</v>
      </c>
      <c r="G24" s="587" t="s">
        <v>58</v>
      </c>
      <c r="H24" s="351"/>
    </row>
    <row r="25" spans="2:8" ht="30" customHeight="1">
      <c r="B25" s="349" t="s">
        <v>84</v>
      </c>
      <c r="C25" s="333"/>
      <c r="D25" s="334"/>
      <c r="E25" s="335"/>
      <c r="F25" s="349" t="s">
        <v>84</v>
      </c>
      <c r="G25" s="333"/>
      <c r="H25" s="351"/>
    </row>
    <row r="26" spans="2:8" ht="30" customHeight="1">
      <c r="B26" s="349" t="s">
        <v>85</v>
      </c>
      <c r="C26" s="333"/>
      <c r="D26" s="334"/>
      <c r="E26" s="335"/>
      <c r="F26" s="349" t="s">
        <v>85</v>
      </c>
      <c r="G26" s="333"/>
      <c r="H26" s="351"/>
    </row>
    <row r="27" spans="2:8" ht="30" customHeight="1">
      <c r="B27" s="349" t="s">
        <v>90</v>
      </c>
      <c r="C27" s="333"/>
      <c r="D27" s="334"/>
      <c r="E27" s="335"/>
      <c r="F27" s="349" t="s">
        <v>90</v>
      </c>
      <c r="G27" s="333"/>
      <c r="H27" s="351"/>
    </row>
    <row r="28" spans="2:8" ht="30" customHeight="1">
      <c r="B28" s="352"/>
      <c r="C28" s="330" t="s">
        <v>838</v>
      </c>
      <c r="D28" s="336"/>
      <c r="E28" s="337"/>
      <c r="F28" s="352"/>
      <c r="G28" s="330" t="s">
        <v>839</v>
      </c>
      <c r="H28" s="353"/>
    </row>
    <row r="29" spans="2:8" ht="30" customHeight="1">
      <c r="B29" s="349" t="s">
        <v>81</v>
      </c>
      <c r="C29" s="587" t="s">
        <v>58</v>
      </c>
      <c r="D29" s="334"/>
      <c r="E29" s="335"/>
      <c r="F29" s="349" t="s">
        <v>81</v>
      </c>
      <c r="G29" s="587" t="s">
        <v>58</v>
      </c>
      <c r="H29" s="351"/>
    </row>
    <row r="30" spans="2:8" ht="30" customHeight="1">
      <c r="B30" s="349" t="s">
        <v>84</v>
      </c>
      <c r="C30" s="333"/>
      <c r="D30" s="334"/>
      <c r="E30" s="335"/>
      <c r="F30" s="349" t="s">
        <v>84</v>
      </c>
      <c r="G30" s="333"/>
      <c r="H30" s="351"/>
    </row>
    <row r="31" spans="2:8" ht="30" customHeight="1" thickBot="1">
      <c r="B31" s="646"/>
      <c r="C31" s="645" t="s">
        <v>828</v>
      </c>
      <c r="D31" s="645">
        <v>49</v>
      </c>
      <c r="E31" s="356"/>
      <c r="F31" s="645"/>
      <c r="G31" s="645" t="s">
        <v>840</v>
      </c>
      <c r="H31" s="647">
        <v>49</v>
      </c>
    </row>
    <row r="32" spans="2:3" ht="15">
      <c r="B32" s="323" t="s">
        <v>521</v>
      </c>
      <c r="C32" s="323"/>
    </row>
  </sheetData>
  <sheetProtection/>
  <mergeCells count="22">
    <mergeCell ref="B5:H5"/>
    <mergeCell ref="B20:B21"/>
    <mergeCell ref="C20:C21"/>
    <mergeCell ref="D20:D21"/>
    <mergeCell ref="F20:F21"/>
    <mergeCell ref="B7:B8"/>
    <mergeCell ref="C7:C8"/>
    <mergeCell ref="D7:D8"/>
    <mergeCell ref="E18:E21"/>
    <mergeCell ref="E7:E8"/>
    <mergeCell ref="F7:F8"/>
    <mergeCell ref="G7:G8"/>
    <mergeCell ref="H7:H8"/>
    <mergeCell ref="J8:J10"/>
    <mergeCell ref="M8:M10"/>
    <mergeCell ref="I8:I10"/>
    <mergeCell ref="G20:G21"/>
    <mergeCell ref="H20:H21"/>
    <mergeCell ref="K8:K10"/>
    <mergeCell ref="L8:L10"/>
    <mergeCell ref="N8:N10"/>
    <mergeCell ref="O8:O10"/>
  </mergeCells>
  <printOptions/>
  <pageMargins left="0.95" right="0.7" top="0.75" bottom="0.75" header="0.3" footer="0.3"/>
  <pageSetup fitToHeight="1" fitToWidth="1" horizontalDpi="300" verticalDpi="300" orientation="landscape" scale="5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B1:P74"/>
  <sheetViews>
    <sheetView zoomScale="115" zoomScaleNormal="115" zoomScalePageLayoutView="0" workbookViewId="0" topLeftCell="E53">
      <selection activeCell="K71" sqref="K71"/>
    </sheetView>
  </sheetViews>
  <sheetFormatPr defaultColWidth="18.00390625" defaultRowHeight="12.75"/>
  <cols>
    <col min="1" max="1" width="9.140625" style="0" customWidth="1"/>
    <col min="2" max="2" width="2.8515625" style="0" customWidth="1"/>
    <col min="3" max="3" width="11.8515625" style="0" customWidth="1"/>
    <col min="4" max="5" width="12.7109375" style="0" customWidth="1"/>
    <col min="6" max="6" width="12.57421875" style="0" customWidth="1"/>
    <col min="7" max="15" width="12.7109375" style="0" customWidth="1"/>
    <col min="16" max="16" width="13.421875" style="0" bestFit="1" customWidth="1"/>
    <col min="17" max="255" width="9.140625" style="0" customWidth="1"/>
  </cols>
  <sheetData>
    <row r="1" ht="15">
      <c r="D1" s="21" t="s">
        <v>771</v>
      </c>
    </row>
    <row r="2" ht="12.75">
      <c r="O2" s="589" t="s">
        <v>753</v>
      </c>
    </row>
    <row r="4" spans="3:15" s="24" customFormat="1" ht="16.5">
      <c r="C4" s="894" t="s">
        <v>785</v>
      </c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894"/>
      <c r="O4" s="894"/>
    </row>
    <row r="5" spans="3:15" s="24" customFormat="1" ht="14.25" thickBot="1"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589" t="s">
        <v>60</v>
      </c>
    </row>
    <row r="6" spans="3:15" s="24" customFormat="1" ht="15" customHeight="1">
      <c r="C6" s="902" t="s">
        <v>807</v>
      </c>
      <c r="D6" s="905" t="s">
        <v>21</v>
      </c>
      <c r="E6" s="906"/>
      <c r="F6" s="907"/>
      <c r="G6" s="908" t="s">
        <v>732</v>
      </c>
      <c r="H6" s="909"/>
      <c r="I6" s="910"/>
      <c r="J6" s="911" t="s">
        <v>109</v>
      </c>
      <c r="K6" s="912"/>
      <c r="L6" s="913"/>
      <c r="M6" s="908" t="s">
        <v>110</v>
      </c>
      <c r="N6" s="909"/>
      <c r="O6" s="910"/>
    </row>
    <row r="7" spans="3:15" s="24" customFormat="1" ht="12.75" customHeight="1">
      <c r="C7" s="903"/>
      <c r="D7" s="900" t="s">
        <v>63</v>
      </c>
      <c r="E7" s="895" t="s">
        <v>518</v>
      </c>
      <c r="F7" s="897" t="s">
        <v>602</v>
      </c>
      <c r="G7" s="900" t="s">
        <v>63</v>
      </c>
      <c r="H7" s="895" t="s">
        <v>518</v>
      </c>
      <c r="I7" s="897" t="s">
        <v>602</v>
      </c>
      <c r="J7" s="900" t="s">
        <v>63</v>
      </c>
      <c r="K7" s="895" t="s">
        <v>518</v>
      </c>
      <c r="L7" s="897" t="s">
        <v>602</v>
      </c>
      <c r="M7" s="900" t="s">
        <v>63</v>
      </c>
      <c r="N7" s="895" t="s">
        <v>518</v>
      </c>
      <c r="O7" s="897" t="s">
        <v>602</v>
      </c>
    </row>
    <row r="8" spans="3:15" s="24" customFormat="1" ht="21.75" customHeight="1" thickBot="1">
      <c r="C8" s="904"/>
      <c r="D8" s="901"/>
      <c r="E8" s="896"/>
      <c r="F8" s="898"/>
      <c r="G8" s="901"/>
      <c r="H8" s="896"/>
      <c r="I8" s="898"/>
      <c r="J8" s="901"/>
      <c r="K8" s="896"/>
      <c r="L8" s="898"/>
      <c r="M8" s="901"/>
      <c r="N8" s="896"/>
      <c r="O8" s="898"/>
    </row>
    <row r="9" spans="3:15" s="24" customFormat="1" ht="15">
      <c r="C9" s="294" t="s">
        <v>111</v>
      </c>
      <c r="D9" s="254">
        <v>48</v>
      </c>
      <c r="E9" s="255">
        <f>H9+K9+N9</f>
        <v>2423857</v>
      </c>
      <c r="F9" s="256">
        <f>E9/D9</f>
        <v>50497.020833333336</v>
      </c>
      <c r="G9" s="257">
        <v>46</v>
      </c>
      <c r="H9" s="258">
        <v>2282014</v>
      </c>
      <c r="I9" s="259">
        <f>H9/G9</f>
        <v>49609</v>
      </c>
      <c r="J9" s="257">
        <v>1</v>
      </c>
      <c r="K9" s="260">
        <v>41126</v>
      </c>
      <c r="L9" s="261">
        <f>K9/J9</f>
        <v>41126</v>
      </c>
      <c r="M9" s="212">
        <v>1</v>
      </c>
      <c r="N9" s="184">
        <v>100717</v>
      </c>
      <c r="O9" s="186">
        <f>N9/M9</f>
        <v>100717</v>
      </c>
    </row>
    <row r="10" spans="3:15" s="24" customFormat="1" ht="15">
      <c r="C10" s="295" t="s">
        <v>112</v>
      </c>
      <c r="D10" s="262">
        <f>G10+J10+M10</f>
        <v>48</v>
      </c>
      <c r="E10" s="255">
        <f aca="true" t="shared" si="0" ref="E10:E21">H10+K10+N10</f>
        <v>2284645</v>
      </c>
      <c r="F10" s="256">
        <f aca="true" t="shared" si="1" ref="F10:F22">E10/D10</f>
        <v>47596.770833333336</v>
      </c>
      <c r="G10" s="263">
        <v>46</v>
      </c>
      <c r="H10" s="264">
        <v>2140470</v>
      </c>
      <c r="I10" s="259">
        <f aca="true" t="shared" si="2" ref="I10:I22">H10/G10</f>
        <v>46531.95652173913</v>
      </c>
      <c r="J10" s="263">
        <v>1</v>
      </c>
      <c r="K10" s="265">
        <v>38765</v>
      </c>
      <c r="L10" s="261">
        <f aca="true" t="shared" si="3" ref="L10:L22">K10/J10</f>
        <v>38765</v>
      </c>
      <c r="M10" s="214">
        <v>1</v>
      </c>
      <c r="N10" s="190">
        <v>105410</v>
      </c>
      <c r="O10" s="186">
        <f aca="true" t="shared" si="4" ref="O10:O21">N10/M10</f>
        <v>105410</v>
      </c>
    </row>
    <row r="11" spans="3:15" s="24" customFormat="1" ht="15">
      <c r="C11" s="295" t="s">
        <v>113</v>
      </c>
      <c r="D11" s="262">
        <f aca="true" t="shared" si="5" ref="D11:D21">G11+J11+M11</f>
        <v>46</v>
      </c>
      <c r="E11" s="255">
        <f t="shared" si="0"/>
        <v>2501931</v>
      </c>
      <c r="F11" s="256">
        <f t="shared" si="1"/>
        <v>54389.80434782609</v>
      </c>
      <c r="G11" s="263">
        <v>44</v>
      </c>
      <c r="H11" s="264">
        <v>2332573</v>
      </c>
      <c r="I11" s="259">
        <f t="shared" si="2"/>
        <v>53013.02272727273</v>
      </c>
      <c r="J11" s="263">
        <v>1</v>
      </c>
      <c r="K11" s="264">
        <v>49509</v>
      </c>
      <c r="L11" s="261">
        <v>49509</v>
      </c>
      <c r="M11" s="214">
        <v>1</v>
      </c>
      <c r="N11" s="190">
        <v>119849</v>
      </c>
      <c r="O11" s="186">
        <f t="shared" si="4"/>
        <v>119849</v>
      </c>
    </row>
    <row r="12" spans="3:15" s="24" customFormat="1" ht="15">
      <c r="C12" s="295" t="s">
        <v>114</v>
      </c>
      <c r="D12" s="262">
        <f t="shared" si="5"/>
        <v>45</v>
      </c>
      <c r="E12" s="255">
        <f t="shared" si="0"/>
        <v>2139618</v>
      </c>
      <c r="F12" s="256">
        <f t="shared" si="1"/>
        <v>47547.066666666666</v>
      </c>
      <c r="G12" s="263">
        <v>43</v>
      </c>
      <c r="H12" s="264">
        <v>1991547</v>
      </c>
      <c r="I12" s="259">
        <f t="shared" si="2"/>
        <v>46315.04651162791</v>
      </c>
      <c r="J12" s="263">
        <v>1</v>
      </c>
      <c r="K12" s="264">
        <v>44974</v>
      </c>
      <c r="L12" s="261">
        <f t="shared" si="3"/>
        <v>44974</v>
      </c>
      <c r="M12" s="214">
        <v>1</v>
      </c>
      <c r="N12" s="190">
        <v>103097</v>
      </c>
      <c r="O12" s="186">
        <f t="shared" si="4"/>
        <v>103097</v>
      </c>
    </row>
    <row r="13" spans="3:15" s="24" customFormat="1" ht="15">
      <c r="C13" s="295" t="s">
        <v>115</v>
      </c>
      <c r="D13" s="262">
        <f t="shared" si="5"/>
        <v>45</v>
      </c>
      <c r="E13" s="255">
        <f t="shared" si="0"/>
        <v>2400532</v>
      </c>
      <c r="F13" s="256">
        <f t="shared" si="1"/>
        <v>53345.15555555555</v>
      </c>
      <c r="G13" s="263">
        <v>43</v>
      </c>
      <c r="H13" s="264">
        <v>2232037</v>
      </c>
      <c r="I13" s="259">
        <f t="shared" si="2"/>
        <v>51907.83720930233</v>
      </c>
      <c r="J13" s="263">
        <v>1</v>
      </c>
      <c r="K13" s="264">
        <v>49976</v>
      </c>
      <c r="L13" s="261">
        <f t="shared" si="3"/>
        <v>49976</v>
      </c>
      <c r="M13" s="214">
        <v>1</v>
      </c>
      <c r="N13" s="190">
        <v>118519</v>
      </c>
      <c r="O13" s="186">
        <f t="shared" si="4"/>
        <v>118519</v>
      </c>
    </row>
    <row r="14" spans="3:15" s="24" customFormat="1" ht="15">
      <c r="C14" s="295" t="s">
        <v>116</v>
      </c>
      <c r="D14" s="262">
        <f t="shared" si="5"/>
        <v>49</v>
      </c>
      <c r="E14" s="255">
        <f t="shared" si="0"/>
        <v>2527170</v>
      </c>
      <c r="F14" s="256">
        <f t="shared" si="1"/>
        <v>51574.897959183676</v>
      </c>
      <c r="G14" s="263">
        <v>43</v>
      </c>
      <c r="H14" s="264">
        <v>2220579</v>
      </c>
      <c r="I14" s="259">
        <f t="shared" si="2"/>
        <v>51641.37209302326</v>
      </c>
      <c r="J14" s="263">
        <v>5</v>
      </c>
      <c r="K14" s="264">
        <v>190568</v>
      </c>
      <c r="L14" s="261">
        <f t="shared" si="3"/>
        <v>38113.6</v>
      </c>
      <c r="M14" s="214">
        <v>1</v>
      </c>
      <c r="N14" s="190">
        <v>116023</v>
      </c>
      <c r="O14" s="186">
        <f t="shared" si="4"/>
        <v>116023</v>
      </c>
    </row>
    <row r="15" spans="3:15" s="24" customFormat="1" ht="15">
      <c r="C15" s="295" t="s">
        <v>117</v>
      </c>
      <c r="D15" s="262">
        <f t="shared" si="5"/>
        <v>50</v>
      </c>
      <c r="E15" s="255">
        <f t="shared" si="0"/>
        <v>2688395</v>
      </c>
      <c r="F15" s="256">
        <f t="shared" si="1"/>
        <v>53767.9</v>
      </c>
      <c r="G15" s="263">
        <v>43</v>
      </c>
      <c r="H15" s="264">
        <v>2310331</v>
      </c>
      <c r="I15" s="259">
        <f t="shared" si="2"/>
        <v>53728.62790697674</v>
      </c>
      <c r="J15" s="263">
        <v>6</v>
      </c>
      <c r="K15" s="265">
        <v>265110</v>
      </c>
      <c r="L15" s="261">
        <f t="shared" si="3"/>
        <v>44185</v>
      </c>
      <c r="M15" s="214">
        <v>1</v>
      </c>
      <c r="N15" s="190">
        <v>112954</v>
      </c>
      <c r="O15" s="186">
        <f t="shared" si="4"/>
        <v>112954</v>
      </c>
    </row>
    <row r="16" spans="3:15" s="24" customFormat="1" ht="15">
      <c r="C16" s="295" t="s">
        <v>118</v>
      </c>
      <c r="D16" s="262">
        <f t="shared" si="5"/>
        <v>49</v>
      </c>
      <c r="E16" s="255">
        <f t="shared" si="0"/>
        <v>2775852</v>
      </c>
      <c r="F16" s="256">
        <f t="shared" si="1"/>
        <v>56650.04081632653</v>
      </c>
      <c r="G16" s="263">
        <v>42</v>
      </c>
      <c r="H16" s="264">
        <v>2371119</v>
      </c>
      <c r="I16" s="259">
        <f t="shared" si="2"/>
        <v>56455.21428571428</v>
      </c>
      <c r="J16" s="263">
        <v>6</v>
      </c>
      <c r="K16" s="264">
        <v>282806</v>
      </c>
      <c r="L16" s="261">
        <f t="shared" si="3"/>
        <v>47134.333333333336</v>
      </c>
      <c r="M16" s="214">
        <v>1</v>
      </c>
      <c r="N16" s="190">
        <v>121927</v>
      </c>
      <c r="O16" s="186">
        <f t="shared" si="4"/>
        <v>121927</v>
      </c>
    </row>
    <row r="17" spans="3:15" s="24" customFormat="1" ht="15">
      <c r="C17" s="295" t="s">
        <v>119</v>
      </c>
      <c r="D17" s="262">
        <f t="shared" si="5"/>
        <v>49</v>
      </c>
      <c r="E17" s="255">
        <f t="shared" si="0"/>
        <v>2620024</v>
      </c>
      <c r="F17" s="256">
        <f t="shared" si="1"/>
        <v>53469.87755102041</v>
      </c>
      <c r="G17" s="263">
        <v>42</v>
      </c>
      <c r="H17" s="264">
        <v>2228285</v>
      </c>
      <c r="I17" s="259">
        <f t="shared" si="2"/>
        <v>53054.40476190476</v>
      </c>
      <c r="J17" s="263">
        <v>6</v>
      </c>
      <c r="K17" s="264">
        <v>270876</v>
      </c>
      <c r="L17" s="261">
        <f t="shared" si="3"/>
        <v>45146</v>
      </c>
      <c r="M17" s="214">
        <v>1</v>
      </c>
      <c r="N17" s="190">
        <v>120863</v>
      </c>
      <c r="O17" s="186">
        <f t="shared" si="4"/>
        <v>120863</v>
      </c>
    </row>
    <row r="18" spans="3:15" s="24" customFormat="1" ht="15">
      <c r="C18" s="295" t="s">
        <v>120</v>
      </c>
      <c r="D18" s="262">
        <f t="shared" si="5"/>
        <v>51</v>
      </c>
      <c r="E18" s="255">
        <f t="shared" si="0"/>
        <v>2808878</v>
      </c>
      <c r="F18" s="256">
        <f t="shared" si="1"/>
        <v>55076.03921568627</v>
      </c>
      <c r="G18" s="263">
        <v>43</v>
      </c>
      <c r="H18" s="264">
        <v>2330625</v>
      </c>
      <c r="I18" s="259">
        <f t="shared" si="2"/>
        <v>54200.58139534884</v>
      </c>
      <c r="J18" s="263">
        <v>7</v>
      </c>
      <c r="K18" s="264">
        <v>348293</v>
      </c>
      <c r="L18" s="261">
        <f t="shared" si="3"/>
        <v>49756.142857142855</v>
      </c>
      <c r="M18" s="214">
        <v>1</v>
      </c>
      <c r="N18" s="190">
        <v>129960</v>
      </c>
      <c r="O18" s="186">
        <f t="shared" si="4"/>
        <v>129960</v>
      </c>
    </row>
    <row r="19" spans="3:15" s="24" customFormat="1" ht="15">
      <c r="C19" s="295" t="s">
        <v>121</v>
      </c>
      <c r="D19" s="262">
        <f t="shared" si="5"/>
        <v>51</v>
      </c>
      <c r="E19" s="255">
        <f t="shared" si="0"/>
        <v>2808878</v>
      </c>
      <c r="F19" s="256">
        <f t="shared" si="1"/>
        <v>55076.03921568627</v>
      </c>
      <c r="G19" s="263">
        <v>43</v>
      </c>
      <c r="H19" s="264">
        <v>2330625</v>
      </c>
      <c r="I19" s="259">
        <f t="shared" si="2"/>
        <v>54200.58139534884</v>
      </c>
      <c r="J19" s="263">
        <v>7</v>
      </c>
      <c r="K19" s="264">
        <v>348293</v>
      </c>
      <c r="L19" s="261">
        <f t="shared" si="3"/>
        <v>49756.142857142855</v>
      </c>
      <c r="M19" s="214">
        <v>1</v>
      </c>
      <c r="N19" s="190">
        <v>129960</v>
      </c>
      <c r="O19" s="186">
        <f t="shared" si="4"/>
        <v>129960</v>
      </c>
    </row>
    <row r="20" spans="3:15" s="24" customFormat="1" ht="15">
      <c r="C20" s="295" t="s">
        <v>122</v>
      </c>
      <c r="D20" s="262">
        <f t="shared" si="5"/>
        <v>51</v>
      </c>
      <c r="E20" s="255">
        <f t="shared" si="0"/>
        <v>2722324</v>
      </c>
      <c r="F20" s="256">
        <f t="shared" si="1"/>
        <v>53378.901960784315</v>
      </c>
      <c r="G20" s="263">
        <v>43</v>
      </c>
      <c r="H20" s="264">
        <v>2261325</v>
      </c>
      <c r="I20" s="259">
        <f t="shared" si="2"/>
        <v>52588.95348837209</v>
      </c>
      <c r="J20" s="263">
        <v>7</v>
      </c>
      <c r="K20" s="264">
        <v>337029</v>
      </c>
      <c r="L20" s="261">
        <f t="shared" si="3"/>
        <v>48147</v>
      </c>
      <c r="M20" s="214">
        <v>1</v>
      </c>
      <c r="N20" s="190">
        <v>123970</v>
      </c>
      <c r="O20" s="186">
        <f t="shared" si="4"/>
        <v>123970</v>
      </c>
    </row>
    <row r="21" spans="3:15" s="24" customFormat="1" ht="15">
      <c r="C21" s="296" t="s">
        <v>21</v>
      </c>
      <c r="D21" s="262">
        <f t="shared" si="5"/>
        <v>582</v>
      </c>
      <c r="E21" s="255">
        <f t="shared" si="0"/>
        <v>30702104</v>
      </c>
      <c r="F21" s="256">
        <f t="shared" si="1"/>
        <v>52752.756013745704</v>
      </c>
      <c r="G21" s="266">
        <f>SUM(G9:G20)</f>
        <v>521</v>
      </c>
      <c r="H21" s="267">
        <f>SUM(H9:H20)</f>
        <v>27031530</v>
      </c>
      <c r="I21" s="259">
        <f t="shared" si="2"/>
        <v>51883.93474088292</v>
      </c>
      <c r="J21" s="268">
        <f>SUM(J9:J20)</f>
        <v>49</v>
      </c>
      <c r="K21" s="267">
        <f>SUM(K9:K20)</f>
        <v>2267325</v>
      </c>
      <c r="L21" s="261">
        <f t="shared" si="3"/>
        <v>46271.93877551021</v>
      </c>
      <c r="M21" s="269">
        <f>SUM(M9:M20)</f>
        <v>12</v>
      </c>
      <c r="N21" s="270">
        <f>SUM(N9:N20)</f>
        <v>1403249</v>
      </c>
      <c r="O21" s="621">
        <f t="shared" si="4"/>
        <v>116937.41666666667</v>
      </c>
    </row>
    <row r="22" spans="3:15" s="24" customFormat="1" ht="15.75" thickBot="1">
      <c r="C22" s="297" t="s">
        <v>123</v>
      </c>
      <c r="D22" s="271">
        <f>D21/12</f>
        <v>48.5</v>
      </c>
      <c r="E22" s="255">
        <f>E21/12</f>
        <v>2558508.6666666665</v>
      </c>
      <c r="F22" s="256">
        <f t="shared" si="1"/>
        <v>52752.756013745704</v>
      </c>
      <c r="G22" s="620">
        <f>G21/12</f>
        <v>43.416666666666664</v>
      </c>
      <c r="H22" s="274">
        <f>H21/12</f>
        <v>2252627.5</v>
      </c>
      <c r="I22" s="259">
        <f t="shared" si="2"/>
        <v>51883.93474088292</v>
      </c>
      <c r="J22" s="620">
        <f>J21/12</f>
        <v>4.083333333333333</v>
      </c>
      <c r="K22" s="274">
        <f>K21/12</f>
        <v>188943.75</v>
      </c>
      <c r="L22" s="261">
        <f t="shared" si="3"/>
        <v>46271.93877551021</v>
      </c>
      <c r="M22" s="276">
        <v>1</v>
      </c>
      <c r="N22" s="277">
        <f>N21/12</f>
        <v>116937.41666666667</v>
      </c>
      <c r="O22" s="186">
        <v>116937</v>
      </c>
    </row>
    <row r="23" spans="3:15" s="24" customFormat="1" ht="12.75">
      <c r="C23" s="915" t="s">
        <v>731</v>
      </c>
      <c r="D23" s="915"/>
      <c r="E23" s="915"/>
      <c r="F23" s="915"/>
      <c r="G23" s="915"/>
      <c r="H23" s="915"/>
      <c r="I23" s="915"/>
      <c r="J23" s="915"/>
      <c r="K23" s="915"/>
      <c r="L23" s="915"/>
      <c r="M23" s="915"/>
      <c r="N23" s="915"/>
      <c r="O23" s="208"/>
    </row>
    <row r="24" spans="3:15" s="24" customFormat="1" ht="12.75">
      <c r="C24" s="278" t="s">
        <v>808</v>
      </c>
      <c r="D24" s="278"/>
      <c r="E24" s="278"/>
      <c r="F24" s="208"/>
      <c r="G24" s="208"/>
      <c r="H24" s="208"/>
      <c r="I24" s="208"/>
      <c r="J24" s="208"/>
      <c r="K24" s="208"/>
      <c r="L24" s="208"/>
      <c r="M24" s="208"/>
      <c r="N24" s="208"/>
      <c r="O24" s="208"/>
    </row>
    <row r="25" spans="3:15" s="24" customFormat="1" ht="12.75"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</row>
    <row r="26" spans="3:15" s="24" customFormat="1" ht="12.75"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</row>
    <row r="27" spans="3:15" s="24" customFormat="1" ht="12.75"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</row>
    <row r="28" spans="3:15" s="24" customFormat="1" ht="16.5">
      <c r="C28" s="894" t="s">
        <v>786</v>
      </c>
      <c r="D28" s="894"/>
      <c r="E28" s="894"/>
      <c r="F28" s="894"/>
      <c r="G28" s="894"/>
      <c r="H28" s="894"/>
      <c r="I28" s="894"/>
      <c r="J28" s="894"/>
      <c r="K28" s="894"/>
      <c r="L28" s="894"/>
      <c r="M28" s="894"/>
      <c r="N28" s="894"/>
      <c r="O28" s="894"/>
    </row>
    <row r="29" spans="3:15" s="24" customFormat="1" ht="15.75" thickBot="1">
      <c r="C29" s="279"/>
      <c r="D29" s="280"/>
      <c r="E29" s="280"/>
      <c r="F29" s="280"/>
      <c r="G29" s="280"/>
      <c r="H29" s="281"/>
      <c r="I29" s="281"/>
      <c r="J29" s="281"/>
      <c r="K29" s="281"/>
      <c r="L29" s="281"/>
      <c r="M29" s="281"/>
      <c r="N29" s="177"/>
      <c r="O29" s="589" t="s">
        <v>60</v>
      </c>
    </row>
    <row r="30" spans="3:16" s="24" customFormat="1" ht="15" customHeight="1">
      <c r="C30" s="902" t="s">
        <v>819</v>
      </c>
      <c r="D30" s="905" t="s">
        <v>21</v>
      </c>
      <c r="E30" s="906"/>
      <c r="F30" s="907"/>
      <c r="G30" s="908" t="s">
        <v>519</v>
      </c>
      <c r="H30" s="909"/>
      <c r="I30" s="910"/>
      <c r="J30" s="911" t="s">
        <v>109</v>
      </c>
      <c r="K30" s="912"/>
      <c r="L30" s="913"/>
      <c r="M30" s="908" t="s">
        <v>110</v>
      </c>
      <c r="N30" s="909"/>
      <c r="O30" s="910"/>
      <c r="P30" s="43"/>
    </row>
    <row r="31" spans="3:15" s="24" customFormat="1" ht="12.75" customHeight="1">
      <c r="C31" s="903"/>
      <c r="D31" s="900" t="s">
        <v>63</v>
      </c>
      <c r="E31" s="895" t="s">
        <v>518</v>
      </c>
      <c r="F31" s="897" t="s">
        <v>602</v>
      </c>
      <c r="G31" s="900" t="s">
        <v>63</v>
      </c>
      <c r="H31" s="895" t="s">
        <v>518</v>
      </c>
      <c r="I31" s="897" t="s">
        <v>602</v>
      </c>
      <c r="J31" s="900" t="s">
        <v>63</v>
      </c>
      <c r="K31" s="895" t="s">
        <v>518</v>
      </c>
      <c r="L31" s="897" t="s">
        <v>602</v>
      </c>
      <c r="M31" s="900" t="s">
        <v>63</v>
      </c>
      <c r="N31" s="895" t="s">
        <v>518</v>
      </c>
      <c r="O31" s="897" t="s">
        <v>602</v>
      </c>
    </row>
    <row r="32" spans="2:15" s="24" customFormat="1" ht="21.75" customHeight="1" thickBot="1">
      <c r="B32" s="579"/>
      <c r="C32" s="914"/>
      <c r="D32" s="901"/>
      <c r="E32" s="896"/>
      <c r="F32" s="898"/>
      <c r="G32" s="901"/>
      <c r="H32" s="896"/>
      <c r="I32" s="898"/>
      <c r="J32" s="901"/>
      <c r="K32" s="896"/>
      <c r="L32" s="898"/>
      <c r="M32" s="901"/>
      <c r="N32" s="896"/>
      <c r="O32" s="898"/>
    </row>
    <row r="33" spans="2:15" s="24" customFormat="1" ht="14.25" customHeight="1">
      <c r="B33" s="579"/>
      <c r="C33" s="590" t="s">
        <v>111</v>
      </c>
      <c r="D33" s="282">
        <v>49</v>
      </c>
      <c r="E33" s="255">
        <f>H33+K33+N33</f>
        <v>2911625.01</v>
      </c>
      <c r="F33" s="283">
        <f>E33/D33</f>
        <v>59420.91857142857</v>
      </c>
      <c r="G33" s="284">
        <v>47</v>
      </c>
      <c r="H33" s="285">
        <v>2723831.5</v>
      </c>
      <c r="I33" s="633">
        <f>H33/G33</f>
        <v>57953.86170212766</v>
      </c>
      <c r="J33" s="284">
        <v>1</v>
      </c>
      <c r="K33" s="285">
        <v>49776</v>
      </c>
      <c r="L33" s="286">
        <f>K33/J33</f>
        <v>49776</v>
      </c>
      <c r="M33" s="212">
        <v>1</v>
      </c>
      <c r="N33" s="635">
        <v>138017.51</v>
      </c>
      <c r="O33" s="186">
        <f>N33/M33</f>
        <v>138017.51</v>
      </c>
    </row>
    <row r="34" spans="2:15" s="24" customFormat="1" ht="14.25" customHeight="1">
      <c r="B34" s="579"/>
      <c r="C34" s="591" t="s">
        <v>112</v>
      </c>
      <c r="D34" s="287">
        <v>49</v>
      </c>
      <c r="E34" s="255">
        <f aca="true" t="shared" si="6" ref="E34:E45">H34+K34+N34</f>
        <v>2694669.69</v>
      </c>
      <c r="F34" s="283">
        <f aca="true" t="shared" si="7" ref="F34:F45">E34/D34</f>
        <v>54993.25897959183</v>
      </c>
      <c r="G34" s="288">
        <v>47</v>
      </c>
      <c r="H34" s="289">
        <v>2528303.26</v>
      </c>
      <c r="I34" s="633">
        <f aca="true" t="shared" si="8" ref="I34:I45">H34/G34</f>
        <v>53793.68638297872</v>
      </c>
      <c r="J34" s="288">
        <v>1</v>
      </c>
      <c r="K34" s="289">
        <v>45653</v>
      </c>
      <c r="L34" s="286">
        <f aca="true" t="shared" si="9" ref="L34:L46">K34/J34</f>
        <v>45653</v>
      </c>
      <c r="M34" s="214">
        <v>1</v>
      </c>
      <c r="N34" s="636">
        <v>120713.43</v>
      </c>
      <c r="O34" s="186">
        <f aca="true" t="shared" si="10" ref="O34:O45">N34/M34</f>
        <v>120713.43</v>
      </c>
    </row>
    <row r="35" spans="2:15" s="24" customFormat="1" ht="14.25" customHeight="1">
      <c r="B35" s="579"/>
      <c r="C35" s="591" t="s">
        <v>113</v>
      </c>
      <c r="D35" s="287">
        <v>49</v>
      </c>
      <c r="E35" s="255">
        <f t="shared" si="6"/>
        <v>2822727.95</v>
      </c>
      <c r="F35" s="283">
        <f t="shared" si="7"/>
        <v>57606.69285714286</v>
      </c>
      <c r="G35" s="288">
        <v>47</v>
      </c>
      <c r="H35" s="289">
        <v>2640955.79</v>
      </c>
      <c r="I35" s="633">
        <f t="shared" si="8"/>
        <v>56190.54872340426</v>
      </c>
      <c r="J35" s="288">
        <v>1</v>
      </c>
      <c r="K35" s="289">
        <v>49526</v>
      </c>
      <c r="L35" s="286">
        <f t="shared" si="9"/>
        <v>49526</v>
      </c>
      <c r="M35" s="214">
        <v>1</v>
      </c>
      <c r="N35" s="636">
        <v>132246.16</v>
      </c>
      <c r="O35" s="186">
        <f t="shared" si="10"/>
        <v>132246.16</v>
      </c>
    </row>
    <row r="36" spans="2:15" s="24" customFormat="1" ht="14.25" customHeight="1">
      <c r="B36" s="579"/>
      <c r="C36" s="591" t="s">
        <v>114</v>
      </c>
      <c r="D36" s="287">
        <v>49</v>
      </c>
      <c r="E36" s="255">
        <f t="shared" si="6"/>
        <v>2752029.83</v>
      </c>
      <c r="F36" s="283">
        <f t="shared" si="7"/>
        <v>56163.87408163265</v>
      </c>
      <c r="G36" s="288">
        <v>47</v>
      </c>
      <c r="H36" s="289">
        <v>2577825.48</v>
      </c>
      <c r="I36" s="633">
        <f t="shared" si="8"/>
        <v>54847.350638297874</v>
      </c>
      <c r="J36" s="288">
        <v>1</v>
      </c>
      <c r="K36" s="289">
        <v>47723</v>
      </c>
      <c r="L36" s="286">
        <f t="shared" si="9"/>
        <v>47723</v>
      </c>
      <c r="M36" s="214">
        <v>1</v>
      </c>
      <c r="N36" s="636">
        <v>126481.35</v>
      </c>
      <c r="O36" s="186">
        <f t="shared" si="10"/>
        <v>126481.35</v>
      </c>
    </row>
    <row r="37" spans="2:15" s="24" customFormat="1" ht="14.25" customHeight="1">
      <c r="B37" s="579"/>
      <c r="C37" s="591" t="s">
        <v>115</v>
      </c>
      <c r="D37" s="287">
        <v>49</v>
      </c>
      <c r="E37" s="255">
        <f t="shared" si="6"/>
        <v>2911625.01</v>
      </c>
      <c r="F37" s="283">
        <f t="shared" si="7"/>
        <v>59420.91857142857</v>
      </c>
      <c r="G37" s="288">
        <v>47</v>
      </c>
      <c r="H37" s="289">
        <v>2723831.5</v>
      </c>
      <c r="I37" s="633">
        <f t="shared" si="8"/>
        <v>57953.86170212766</v>
      </c>
      <c r="J37" s="288">
        <v>1</v>
      </c>
      <c r="K37" s="289">
        <v>49776</v>
      </c>
      <c r="L37" s="286">
        <f t="shared" si="9"/>
        <v>49776</v>
      </c>
      <c r="M37" s="214">
        <v>1</v>
      </c>
      <c r="N37" s="636">
        <v>138017.51</v>
      </c>
      <c r="O37" s="186">
        <f t="shared" si="10"/>
        <v>138017.51</v>
      </c>
    </row>
    <row r="38" spans="2:15" s="24" customFormat="1" ht="14.25" customHeight="1">
      <c r="B38" s="579"/>
      <c r="C38" s="591" t="s">
        <v>116</v>
      </c>
      <c r="D38" s="287">
        <v>49</v>
      </c>
      <c r="E38" s="255">
        <f t="shared" si="6"/>
        <v>2752029.83</v>
      </c>
      <c r="F38" s="283">
        <f t="shared" si="7"/>
        <v>56163.87408163265</v>
      </c>
      <c r="G38" s="288">
        <v>47</v>
      </c>
      <c r="H38" s="289">
        <v>2577825.48</v>
      </c>
      <c r="I38" s="633">
        <f t="shared" si="8"/>
        <v>54847.350638297874</v>
      </c>
      <c r="J38" s="288">
        <v>1</v>
      </c>
      <c r="K38" s="289">
        <v>47723</v>
      </c>
      <c r="L38" s="286">
        <f t="shared" si="9"/>
        <v>47723</v>
      </c>
      <c r="M38" s="214">
        <v>1</v>
      </c>
      <c r="N38" s="636">
        <v>126481.35</v>
      </c>
      <c r="O38" s="186">
        <f t="shared" si="10"/>
        <v>126481.35</v>
      </c>
    </row>
    <row r="39" spans="2:15" s="24" customFormat="1" ht="14.25" customHeight="1">
      <c r="B39" s="579"/>
      <c r="C39" s="591" t="s">
        <v>117</v>
      </c>
      <c r="D39" s="287">
        <v>49</v>
      </c>
      <c r="E39" s="255">
        <f t="shared" si="6"/>
        <v>2822727.95</v>
      </c>
      <c r="F39" s="283">
        <f t="shared" si="7"/>
        <v>57606.69285714286</v>
      </c>
      <c r="G39" s="288">
        <v>47</v>
      </c>
      <c r="H39" s="289">
        <v>2640955.79</v>
      </c>
      <c r="I39" s="633">
        <f t="shared" si="8"/>
        <v>56190.54872340426</v>
      </c>
      <c r="J39" s="288">
        <v>1</v>
      </c>
      <c r="K39" s="289">
        <v>49526</v>
      </c>
      <c r="L39" s="286">
        <f t="shared" si="9"/>
        <v>49526</v>
      </c>
      <c r="M39" s="214">
        <v>1</v>
      </c>
      <c r="N39" s="636">
        <v>132246.16</v>
      </c>
      <c r="O39" s="186">
        <f t="shared" si="10"/>
        <v>132246.16</v>
      </c>
    </row>
    <row r="40" spans="2:15" s="24" customFormat="1" ht="14.25" customHeight="1">
      <c r="B40" s="579"/>
      <c r="C40" s="591" t="s">
        <v>118</v>
      </c>
      <c r="D40" s="287">
        <v>49</v>
      </c>
      <c r="E40" s="255">
        <f t="shared" si="6"/>
        <v>2911625.01</v>
      </c>
      <c r="F40" s="283">
        <f t="shared" si="7"/>
        <v>59420.91857142857</v>
      </c>
      <c r="G40" s="288">
        <v>47</v>
      </c>
      <c r="H40" s="289">
        <v>2723831.5</v>
      </c>
      <c r="I40" s="633">
        <f t="shared" si="8"/>
        <v>57953.86170212766</v>
      </c>
      <c r="J40" s="288">
        <v>1</v>
      </c>
      <c r="K40" s="289">
        <v>49776</v>
      </c>
      <c r="L40" s="286">
        <f t="shared" si="9"/>
        <v>49776</v>
      </c>
      <c r="M40" s="214">
        <v>1</v>
      </c>
      <c r="N40" s="636">
        <v>138017.51</v>
      </c>
      <c r="O40" s="186">
        <f t="shared" si="10"/>
        <v>138017.51</v>
      </c>
    </row>
    <row r="41" spans="2:15" s="24" customFormat="1" ht="14.25" customHeight="1">
      <c r="B41" s="579"/>
      <c r="C41" s="591" t="s">
        <v>119</v>
      </c>
      <c r="D41" s="287">
        <v>49</v>
      </c>
      <c r="E41" s="255">
        <f t="shared" si="6"/>
        <v>2694669.69</v>
      </c>
      <c r="F41" s="283">
        <f t="shared" si="7"/>
        <v>54993.25897959183</v>
      </c>
      <c r="G41" s="288">
        <v>47</v>
      </c>
      <c r="H41" s="289">
        <v>2528303.26</v>
      </c>
      <c r="I41" s="633">
        <f t="shared" si="8"/>
        <v>53793.68638297872</v>
      </c>
      <c r="J41" s="288">
        <v>1</v>
      </c>
      <c r="K41" s="289">
        <v>45653</v>
      </c>
      <c r="L41" s="286">
        <f t="shared" si="9"/>
        <v>45653</v>
      </c>
      <c r="M41" s="214">
        <v>1</v>
      </c>
      <c r="N41" s="636">
        <v>120713.43</v>
      </c>
      <c r="O41" s="186">
        <f t="shared" si="10"/>
        <v>120713.43</v>
      </c>
    </row>
    <row r="42" spans="2:15" s="24" customFormat="1" ht="14.25" customHeight="1">
      <c r="B42" s="579"/>
      <c r="C42" s="591" t="s">
        <v>120</v>
      </c>
      <c r="D42" s="287">
        <v>49</v>
      </c>
      <c r="E42" s="255">
        <f t="shared" si="6"/>
        <v>2911625.01</v>
      </c>
      <c r="F42" s="283">
        <f t="shared" si="7"/>
        <v>59420.91857142857</v>
      </c>
      <c r="G42" s="288">
        <v>47</v>
      </c>
      <c r="H42" s="289">
        <v>2723831.5</v>
      </c>
      <c r="I42" s="633">
        <f t="shared" si="8"/>
        <v>57953.86170212766</v>
      </c>
      <c r="J42" s="288">
        <v>1</v>
      </c>
      <c r="K42" s="289">
        <v>49776</v>
      </c>
      <c r="L42" s="286">
        <f t="shared" si="9"/>
        <v>49776</v>
      </c>
      <c r="M42" s="214">
        <v>1</v>
      </c>
      <c r="N42" s="636">
        <v>138017.51</v>
      </c>
      <c r="O42" s="186">
        <f t="shared" si="10"/>
        <v>138017.51</v>
      </c>
    </row>
    <row r="43" spans="2:15" s="24" customFormat="1" ht="14.25" customHeight="1">
      <c r="B43" s="579"/>
      <c r="C43" s="591" t="s">
        <v>121</v>
      </c>
      <c r="D43" s="287">
        <v>49</v>
      </c>
      <c r="E43" s="255">
        <f t="shared" si="6"/>
        <v>2822727.95</v>
      </c>
      <c r="F43" s="283">
        <f t="shared" si="7"/>
        <v>57606.69285714286</v>
      </c>
      <c r="G43" s="288">
        <v>47</v>
      </c>
      <c r="H43" s="289">
        <v>2640955.79</v>
      </c>
      <c r="I43" s="633">
        <f t="shared" si="8"/>
        <v>56190.54872340426</v>
      </c>
      <c r="J43" s="288">
        <v>1</v>
      </c>
      <c r="K43" s="289">
        <v>49526</v>
      </c>
      <c r="L43" s="286">
        <f t="shared" si="9"/>
        <v>49526</v>
      </c>
      <c r="M43" s="214">
        <v>1</v>
      </c>
      <c r="N43" s="636">
        <v>132246.16</v>
      </c>
      <c r="O43" s="186">
        <f t="shared" si="10"/>
        <v>132246.16</v>
      </c>
    </row>
    <row r="44" spans="2:15" s="24" customFormat="1" ht="14.25" customHeight="1">
      <c r="B44" s="579"/>
      <c r="C44" s="591" t="s">
        <v>122</v>
      </c>
      <c r="D44" s="287">
        <v>49</v>
      </c>
      <c r="E44" s="255">
        <f t="shared" si="6"/>
        <v>2752029.83</v>
      </c>
      <c r="F44" s="283">
        <f t="shared" si="7"/>
        <v>56163.87408163265</v>
      </c>
      <c r="G44" s="288">
        <v>47</v>
      </c>
      <c r="H44" s="289">
        <v>2577825.48</v>
      </c>
      <c r="I44" s="633">
        <f t="shared" si="8"/>
        <v>54847.350638297874</v>
      </c>
      <c r="J44" s="288">
        <v>1</v>
      </c>
      <c r="K44" s="289">
        <v>47723</v>
      </c>
      <c r="L44" s="286">
        <f t="shared" si="9"/>
        <v>47723</v>
      </c>
      <c r="M44" s="214">
        <v>1</v>
      </c>
      <c r="N44" s="636">
        <v>126481.35</v>
      </c>
      <c r="O44" s="186">
        <f t="shared" si="10"/>
        <v>126481.35</v>
      </c>
    </row>
    <row r="45" spans="2:15" s="24" customFormat="1" ht="14.25" customHeight="1">
      <c r="B45" s="579"/>
      <c r="C45" s="592" t="s">
        <v>21</v>
      </c>
      <c r="D45" s="287">
        <f>SUM(D33:D44)</f>
        <v>588</v>
      </c>
      <c r="E45" s="255">
        <f t="shared" si="6"/>
        <v>33760112.760000005</v>
      </c>
      <c r="F45" s="283">
        <f t="shared" si="7"/>
        <v>57415.15775510205</v>
      </c>
      <c r="G45" s="288">
        <f>SUM(G33:G44)</f>
        <v>564</v>
      </c>
      <c r="H45" s="289">
        <f>SUM(H33:H44)</f>
        <v>31608276.330000002</v>
      </c>
      <c r="I45" s="633">
        <f t="shared" si="8"/>
        <v>56043.04313829788</v>
      </c>
      <c r="J45" s="288">
        <v>12</v>
      </c>
      <c r="K45" s="289">
        <f>SUM(K33:K44)</f>
        <v>582157</v>
      </c>
      <c r="L45" s="633">
        <f t="shared" si="9"/>
        <v>48513.083333333336</v>
      </c>
      <c r="M45" s="290">
        <v>12</v>
      </c>
      <c r="N45" s="636">
        <f>SUM(N33:N44)</f>
        <v>1569679.43</v>
      </c>
      <c r="O45" s="637">
        <f t="shared" si="10"/>
        <v>130806.61916666666</v>
      </c>
    </row>
    <row r="46" spans="2:15" s="24" customFormat="1" ht="14.25" customHeight="1" thickBot="1">
      <c r="B46" s="579"/>
      <c r="C46" s="593" t="s">
        <v>123</v>
      </c>
      <c r="D46" s="291">
        <v>49</v>
      </c>
      <c r="E46" s="272">
        <f>E45/12</f>
        <v>2813342.7300000004</v>
      </c>
      <c r="F46" s="292">
        <f>E46/49</f>
        <v>57415.15775510205</v>
      </c>
      <c r="G46" s="273">
        <v>47</v>
      </c>
      <c r="H46" s="274">
        <v>2794549.74</v>
      </c>
      <c r="I46" s="634">
        <f>H46/G46</f>
        <v>59458.50510638298</v>
      </c>
      <c r="J46" s="273">
        <v>1</v>
      </c>
      <c r="K46" s="274">
        <v>48513.08</v>
      </c>
      <c r="L46" s="286">
        <f t="shared" si="9"/>
        <v>48513.08</v>
      </c>
      <c r="M46" s="276">
        <v>1</v>
      </c>
      <c r="N46" s="636">
        <f>N45/12</f>
        <v>130806.61916666666</v>
      </c>
      <c r="O46" s="638">
        <f>N46</f>
        <v>130806.61916666666</v>
      </c>
    </row>
    <row r="47" spans="3:15" s="24" customFormat="1" ht="15">
      <c r="C47" s="899" t="s">
        <v>787</v>
      </c>
      <c r="D47" s="899"/>
      <c r="E47" s="899"/>
      <c r="F47" s="899"/>
      <c r="G47" s="899"/>
      <c r="H47" s="899"/>
      <c r="I47" s="899"/>
      <c r="J47" s="899"/>
      <c r="K47" s="899"/>
      <c r="L47" s="899"/>
      <c r="M47" s="899"/>
      <c r="N47" s="899"/>
      <c r="O47" s="177"/>
    </row>
    <row r="48" spans="3:15" ht="12.75">
      <c r="C48" s="208"/>
      <c r="D48" s="208"/>
      <c r="E48" s="208"/>
      <c r="F48" s="208"/>
      <c r="G48" s="640"/>
      <c r="H48" s="208"/>
      <c r="I48" s="640"/>
      <c r="J48" s="640"/>
      <c r="K48" s="208"/>
      <c r="L48" s="208"/>
      <c r="M48" s="208"/>
      <c r="N48" s="208"/>
      <c r="O48" s="208"/>
    </row>
    <row r="49" spans="3:15" ht="12.75">
      <c r="C49" s="208"/>
      <c r="D49" s="208"/>
      <c r="E49" s="208"/>
      <c r="F49" s="640"/>
      <c r="G49" s="640"/>
      <c r="H49" s="208"/>
      <c r="I49" s="640"/>
      <c r="J49" s="208"/>
      <c r="K49" s="208"/>
      <c r="L49" s="208"/>
      <c r="M49" s="208"/>
      <c r="N49" s="208"/>
      <c r="O49" s="208"/>
    </row>
    <row r="50" spans="3:15" ht="12.75">
      <c r="C50" s="208"/>
      <c r="D50" s="208"/>
      <c r="E50" s="208"/>
      <c r="F50" s="208"/>
      <c r="G50" s="640"/>
      <c r="H50" s="208"/>
      <c r="I50" s="640"/>
      <c r="J50" s="208"/>
      <c r="K50" s="208"/>
      <c r="L50" s="208"/>
      <c r="M50" s="208"/>
      <c r="N50" s="208"/>
      <c r="O50" s="208"/>
    </row>
    <row r="51" spans="3:15" ht="16.5">
      <c r="C51" s="894" t="s">
        <v>788</v>
      </c>
      <c r="D51" s="894"/>
      <c r="E51" s="894"/>
      <c r="F51" s="894"/>
      <c r="G51" s="894"/>
      <c r="H51" s="894"/>
      <c r="I51" s="894"/>
      <c r="J51" s="894"/>
      <c r="K51" s="894"/>
      <c r="L51" s="894"/>
      <c r="M51" s="894"/>
      <c r="N51" s="894"/>
      <c r="O51" s="894"/>
    </row>
    <row r="52" spans="3:15" ht="15.75" thickBot="1">
      <c r="C52" s="279"/>
      <c r="D52" s="280"/>
      <c r="E52" s="280"/>
      <c r="F52" s="280"/>
      <c r="G52" s="280"/>
      <c r="H52" s="281"/>
      <c r="I52" s="281"/>
      <c r="J52" s="281"/>
      <c r="K52" s="281"/>
      <c r="L52" s="281"/>
      <c r="M52" s="281"/>
      <c r="N52" s="177"/>
      <c r="O52" s="589" t="s">
        <v>60</v>
      </c>
    </row>
    <row r="53" spans="3:15" ht="15" customHeight="1">
      <c r="C53" s="902" t="s">
        <v>819</v>
      </c>
      <c r="D53" s="905" t="s">
        <v>21</v>
      </c>
      <c r="E53" s="906"/>
      <c r="F53" s="907"/>
      <c r="G53" s="908" t="s">
        <v>519</v>
      </c>
      <c r="H53" s="909"/>
      <c r="I53" s="910"/>
      <c r="J53" s="911" t="s">
        <v>109</v>
      </c>
      <c r="K53" s="912"/>
      <c r="L53" s="913"/>
      <c r="M53" s="908" t="s">
        <v>110</v>
      </c>
      <c r="N53" s="909"/>
      <c r="O53" s="910"/>
    </row>
    <row r="54" spans="3:15" ht="12.75" customHeight="1">
      <c r="C54" s="903"/>
      <c r="D54" s="900" t="s">
        <v>63</v>
      </c>
      <c r="E54" s="895" t="s">
        <v>518</v>
      </c>
      <c r="F54" s="897" t="s">
        <v>602</v>
      </c>
      <c r="G54" s="900" t="s">
        <v>63</v>
      </c>
      <c r="H54" s="895" t="s">
        <v>518</v>
      </c>
      <c r="I54" s="897" t="s">
        <v>602</v>
      </c>
      <c r="J54" s="900" t="s">
        <v>63</v>
      </c>
      <c r="K54" s="895" t="s">
        <v>518</v>
      </c>
      <c r="L54" s="897" t="s">
        <v>602</v>
      </c>
      <c r="M54" s="900" t="s">
        <v>63</v>
      </c>
      <c r="N54" s="895" t="s">
        <v>518</v>
      </c>
      <c r="O54" s="897" t="s">
        <v>602</v>
      </c>
    </row>
    <row r="55" spans="3:15" ht="13.5" thickBot="1">
      <c r="C55" s="904"/>
      <c r="D55" s="901"/>
      <c r="E55" s="896"/>
      <c r="F55" s="898"/>
      <c r="G55" s="901"/>
      <c r="H55" s="896"/>
      <c r="I55" s="898"/>
      <c r="J55" s="901"/>
      <c r="K55" s="896"/>
      <c r="L55" s="898"/>
      <c r="M55" s="901"/>
      <c r="N55" s="896"/>
      <c r="O55" s="898"/>
    </row>
    <row r="56" spans="3:15" ht="15">
      <c r="C56" s="594" t="s">
        <v>111</v>
      </c>
      <c r="D56" s="282">
        <v>49</v>
      </c>
      <c r="E56" s="639">
        <f>H56+K56+N56</f>
        <v>3432805.81</v>
      </c>
      <c r="F56" s="256">
        <f>E56/D56</f>
        <v>70057.26142857142</v>
      </c>
      <c r="G56" s="284">
        <v>47</v>
      </c>
      <c r="H56" s="285">
        <v>3211397.27</v>
      </c>
      <c r="I56" s="633">
        <f>H56/G56</f>
        <v>68327.6014893617</v>
      </c>
      <c r="J56" s="284">
        <v>1</v>
      </c>
      <c r="K56" s="285">
        <v>58685.9</v>
      </c>
      <c r="L56" s="286">
        <f>K56/J56</f>
        <v>58685.9</v>
      </c>
      <c r="M56" s="212">
        <v>1</v>
      </c>
      <c r="N56" s="635">
        <v>162722.64</v>
      </c>
      <c r="O56" s="186">
        <f>N56/M56</f>
        <v>162722.64</v>
      </c>
    </row>
    <row r="57" spans="3:15" ht="15">
      <c r="C57" s="595" t="s">
        <v>112</v>
      </c>
      <c r="D57" s="287">
        <v>49</v>
      </c>
      <c r="E57" s="639">
        <f aca="true" t="shared" si="11" ref="E57:E68">H57+K57+N57</f>
        <v>3177015.58</v>
      </c>
      <c r="F57" s="256">
        <f aca="true" t="shared" si="12" ref="F57:F69">E57/D57</f>
        <v>64837.052653061226</v>
      </c>
      <c r="G57" s="288">
        <v>47</v>
      </c>
      <c r="H57" s="289">
        <v>2980869.56</v>
      </c>
      <c r="I57" s="633">
        <f aca="true" t="shared" si="13" ref="I57:I67">H57/G57</f>
        <v>63422.75659574468</v>
      </c>
      <c r="J57" s="288">
        <v>1</v>
      </c>
      <c r="K57" s="289">
        <v>53824.89</v>
      </c>
      <c r="L57" s="286">
        <f aca="true" t="shared" si="14" ref="L57:L68">K57/J57</f>
        <v>53824.89</v>
      </c>
      <c r="M57" s="214">
        <v>1</v>
      </c>
      <c r="N57" s="635">
        <v>142321.13</v>
      </c>
      <c r="O57" s="186">
        <f aca="true" t="shared" si="15" ref="O57:O69">N57/M57</f>
        <v>142321.13</v>
      </c>
    </row>
    <row r="58" spans="3:15" ht="15">
      <c r="C58" s="595" t="s">
        <v>113</v>
      </c>
      <c r="D58" s="287">
        <v>49</v>
      </c>
      <c r="E58" s="639">
        <f t="shared" si="11"/>
        <v>3327996.31</v>
      </c>
      <c r="F58" s="256">
        <f t="shared" si="12"/>
        <v>67918.29204081633</v>
      </c>
      <c r="G58" s="288">
        <v>47</v>
      </c>
      <c r="H58" s="289">
        <v>3113686.94</v>
      </c>
      <c r="I58" s="633">
        <f t="shared" si="13"/>
        <v>66248.65829787235</v>
      </c>
      <c r="J58" s="288">
        <v>1</v>
      </c>
      <c r="K58" s="289">
        <v>58391.15</v>
      </c>
      <c r="L58" s="286">
        <f t="shared" si="14"/>
        <v>58391.15</v>
      </c>
      <c r="M58" s="214">
        <v>1</v>
      </c>
      <c r="N58" s="635">
        <v>155918.22</v>
      </c>
      <c r="O58" s="186">
        <f t="shared" si="15"/>
        <v>155918.22</v>
      </c>
    </row>
    <row r="59" spans="3:15" ht="15">
      <c r="C59" s="595" t="s">
        <v>114</v>
      </c>
      <c r="D59" s="287">
        <v>49</v>
      </c>
      <c r="E59" s="639">
        <f t="shared" si="11"/>
        <v>3244643.1899999995</v>
      </c>
      <c r="F59" s="256">
        <f t="shared" si="12"/>
        <v>66217.20795918367</v>
      </c>
      <c r="G59" s="288">
        <v>47</v>
      </c>
      <c r="H59" s="289">
        <v>3039256.26</v>
      </c>
      <c r="I59" s="633">
        <f t="shared" si="13"/>
        <v>64665.026808510636</v>
      </c>
      <c r="J59" s="288">
        <v>1</v>
      </c>
      <c r="K59" s="289">
        <v>56265.42</v>
      </c>
      <c r="L59" s="286">
        <f t="shared" si="14"/>
        <v>56265.42</v>
      </c>
      <c r="M59" s="214">
        <v>1</v>
      </c>
      <c r="N59" s="635">
        <v>149121.51</v>
      </c>
      <c r="O59" s="186">
        <f t="shared" si="15"/>
        <v>149121.51</v>
      </c>
    </row>
    <row r="60" spans="3:15" ht="15">
      <c r="C60" s="595" t="s">
        <v>115</v>
      </c>
      <c r="D60" s="287">
        <v>49</v>
      </c>
      <c r="E60" s="639">
        <f t="shared" si="11"/>
        <v>3432805.81</v>
      </c>
      <c r="F60" s="256">
        <f t="shared" si="12"/>
        <v>70057.26142857142</v>
      </c>
      <c r="G60" s="288">
        <v>47</v>
      </c>
      <c r="H60" s="289">
        <v>3211397.27</v>
      </c>
      <c r="I60" s="633">
        <f t="shared" si="13"/>
        <v>68327.6014893617</v>
      </c>
      <c r="J60" s="288">
        <v>1</v>
      </c>
      <c r="K60" s="289">
        <v>58685.9</v>
      </c>
      <c r="L60" s="286">
        <f t="shared" si="14"/>
        <v>58685.9</v>
      </c>
      <c r="M60" s="214">
        <v>1</v>
      </c>
      <c r="N60" s="635">
        <v>162722.64</v>
      </c>
      <c r="O60" s="186">
        <f t="shared" si="15"/>
        <v>162722.64</v>
      </c>
    </row>
    <row r="61" spans="3:15" ht="15">
      <c r="C61" s="595" t="s">
        <v>116</v>
      </c>
      <c r="D61" s="287">
        <v>49</v>
      </c>
      <c r="E61" s="639">
        <f t="shared" si="11"/>
        <v>3244643.1899999995</v>
      </c>
      <c r="F61" s="256">
        <f t="shared" si="12"/>
        <v>66217.20795918367</v>
      </c>
      <c r="G61" s="288">
        <v>47</v>
      </c>
      <c r="H61" s="289">
        <v>3039256.26</v>
      </c>
      <c r="I61" s="633">
        <f t="shared" si="13"/>
        <v>64665.026808510636</v>
      </c>
      <c r="J61" s="288">
        <v>1</v>
      </c>
      <c r="K61" s="289">
        <v>56265.42</v>
      </c>
      <c r="L61" s="286">
        <f t="shared" si="14"/>
        <v>56265.42</v>
      </c>
      <c r="M61" s="214">
        <v>1</v>
      </c>
      <c r="N61" s="635">
        <v>149121.51</v>
      </c>
      <c r="O61" s="186">
        <f t="shared" si="15"/>
        <v>149121.51</v>
      </c>
    </row>
    <row r="62" spans="3:15" ht="15">
      <c r="C62" s="595" t="s">
        <v>117</v>
      </c>
      <c r="D62" s="287">
        <v>49</v>
      </c>
      <c r="E62" s="639">
        <f t="shared" si="11"/>
        <v>3327996.31</v>
      </c>
      <c r="F62" s="256">
        <f t="shared" si="12"/>
        <v>67918.29204081633</v>
      </c>
      <c r="G62" s="288">
        <v>47</v>
      </c>
      <c r="H62" s="289">
        <v>3113686.94</v>
      </c>
      <c r="I62" s="633">
        <f t="shared" si="13"/>
        <v>66248.65829787235</v>
      </c>
      <c r="J62" s="288">
        <v>1</v>
      </c>
      <c r="K62" s="289">
        <v>58391.15</v>
      </c>
      <c r="L62" s="286">
        <f t="shared" si="14"/>
        <v>58391.15</v>
      </c>
      <c r="M62" s="214">
        <v>1</v>
      </c>
      <c r="N62" s="635">
        <v>155918.22</v>
      </c>
      <c r="O62" s="186">
        <f t="shared" si="15"/>
        <v>155918.22</v>
      </c>
    </row>
    <row r="63" spans="3:15" ht="15">
      <c r="C63" s="595" t="s">
        <v>118</v>
      </c>
      <c r="D63" s="287">
        <v>49</v>
      </c>
      <c r="E63" s="639">
        <f t="shared" si="11"/>
        <v>3432805.81</v>
      </c>
      <c r="F63" s="256">
        <f t="shared" si="12"/>
        <v>70057.26142857142</v>
      </c>
      <c r="G63" s="288">
        <v>47</v>
      </c>
      <c r="H63" s="289">
        <v>3211397.27</v>
      </c>
      <c r="I63" s="633">
        <f t="shared" si="13"/>
        <v>68327.6014893617</v>
      </c>
      <c r="J63" s="288">
        <v>1</v>
      </c>
      <c r="K63" s="289">
        <v>58685.9</v>
      </c>
      <c r="L63" s="286">
        <f t="shared" si="14"/>
        <v>58685.9</v>
      </c>
      <c r="M63" s="214">
        <v>1</v>
      </c>
      <c r="N63" s="635">
        <v>162722.64</v>
      </c>
      <c r="O63" s="186">
        <f t="shared" si="15"/>
        <v>162722.64</v>
      </c>
    </row>
    <row r="64" spans="3:15" ht="15">
      <c r="C64" s="595" t="s">
        <v>119</v>
      </c>
      <c r="D64" s="287">
        <v>49</v>
      </c>
      <c r="E64" s="639">
        <f t="shared" si="11"/>
        <v>3177015.58</v>
      </c>
      <c r="F64" s="256">
        <f t="shared" si="12"/>
        <v>64837.052653061226</v>
      </c>
      <c r="G64" s="288">
        <v>47</v>
      </c>
      <c r="H64" s="289">
        <v>2980869.56</v>
      </c>
      <c r="I64" s="633">
        <f t="shared" si="13"/>
        <v>63422.75659574468</v>
      </c>
      <c r="J64" s="288">
        <v>1</v>
      </c>
      <c r="K64" s="289">
        <v>53824.89</v>
      </c>
      <c r="L64" s="286">
        <f t="shared" si="14"/>
        <v>53824.89</v>
      </c>
      <c r="M64" s="214">
        <v>1</v>
      </c>
      <c r="N64" s="635">
        <v>142321.13</v>
      </c>
      <c r="O64" s="186">
        <f t="shared" si="15"/>
        <v>142321.13</v>
      </c>
    </row>
    <row r="65" spans="3:15" ht="15">
      <c r="C65" s="595" t="s">
        <v>120</v>
      </c>
      <c r="D65" s="287">
        <v>49</v>
      </c>
      <c r="E65" s="639">
        <f t="shared" si="11"/>
        <v>3432805.81</v>
      </c>
      <c r="F65" s="256">
        <f t="shared" si="12"/>
        <v>70057.26142857142</v>
      </c>
      <c r="G65" s="288">
        <v>47</v>
      </c>
      <c r="H65" s="289">
        <v>3211397.27</v>
      </c>
      <c r="I65" s="633">
        <f t="shared" si="13"/>
        <v>68327.6014893617</v>
      </c>
      <c r="J65" s="288">
        <v>1</v>
      </c>
      <c r="K65" s="289">
        <v>58685.9</v>
      </c>
      <c r="L65" s="286">
        <f t="shared" si="14"/>
        <v>58685.9</v>
      </c>
      <c r="M65" s="214">
        <v>1</v>
      </c>
      <c r="N65" s="635">
        <v>162722.64</v>
      </c>
      <c r="O65" s="186">
        <f t="shared" si="15"/>
        <v>162722.64</v>
      </c>
    </row>
    <row r="66" spans="3:15" ht="15">
      <c r="C66" s="595" t="s">
        <v>121</v>
      </c>
      <c r="D66" s="287">
        <v>49</v>
      </c>
      <c r="E66" s="639">
        <f t="shared" si="11"/>
        <v>3327996.31</v>
      </c>
      <c r="F66" s="256">
        <f t="shared" si="12"/>
        <v>67918.29204081633</v>
      </c>
      <c r="G66" s="288">
        <v>47</v>
      </c>
      <c r="H66" s="289">
        <v>3113686.94</v>
      </c>
      <c r="I66" s="633">
        <f t="shared" si="13"/>
        <v>66248.65829787235</v>
      </c>
      <c r="J66" s="288">
        <v>1</v>
      </c>
      <c r="K66" s="289">
        <v>58391.15</v>
      </c>
      <c r="L66" s="286">
        <f t="shared" si="14"/>
        <v>58391.15</v>
      </c>
      <c r="M66" s="214">
        <v>1</v>
      </c>
      <c r="N66" s="635">
        <v>155918.22</v>
      </c>
      <c r="O66" s="186">
        <f t="shared" si="15"/>
        <v>155918.22</v>
      </c>
    </row>
    <row r="67" spans="3:15" ht="15">
      <c r="C67" s="595" t="s">
        <v>122</v>
      </c>
      <c r="D67" s="287">
        <v>49</v>
      </c>
      <c r="E67" s="639">
        <f t="shared" si="11"/>
        <v>3244643.1899999995</v>
      </c>
      <c r="F67" s="256">
        <f t="shared" si="12"/>
        <v>66217.20795918367</v>
      </c>
      <c r="G67" s="288">
        <v>47</v>
      </c>
      <c r="H67" s="289">
        <v>3039256.26</v>
      </c>
      <c r="I67" s="633">
        <f t="shared" si="13"/>
        <v>64665.026808510636</v>
      </c>
      <c r="J67" s="288">
        <v>1</v>
      </c>
      <c r="K67" s="289">
        <v>56265.42</v>
      </c>
      <c r="L67" s="286">
        <f t="shared" si="14"/>
        <v>56265.42</v>
      </c>
      <c r="M67" s="214">
        <v>1</v>
      </c>
      <c r="N67" s="635">
        <v>149121.51</v>
      </c>
      <c r="O67" s="186">
        <f t="shared" si="15"/>
        <v>149121.51</v>
      </c>
    </row>
    <row r="68" spans="3:15" ht="15">
      <c r="C68" s="596" t="s">
        <v>21</v>
      </c>
      <c r="D68" s="287">
        <f>SUM(D56:D67)</f>
        <v>588</v>
      </c>
      <c r="E68" s="639">
        <f t="shared" si="11"/>
        <v>39803172.9</v>
      </c>
      <c r="F68" s="256">
        <f t="shared" si="12"/>
        <v>67692.47091836734</v>
      </c>
      <c r="G68" s="288">
        <f>SUM(G56:G67)</f>
        <v>564</v>
      </c>
      <c r="H68" s="289">
        <f>SUM(H56:H67)</f>
        <v>37266157.8</v>
      </c>
      <c r="I68" s="633">
        <f>H68/G68</f>
        <v>66074.74787234042</v>
      </c>
      <c r="J68" s="288">
        <v>12</v>
      </c>
      <c r="K68" s="289">
        <f>SUM(K56:K67)</f>
        <v>686363.0900000001</v>
      </c>
      <c r="L68" s="633">
        <f t="shared" si="14"/>
        <v>57196.92416666667</v>
      </c>
      <c r="M68" s="290">
        <v>12</v>
      </c>
      <c r="N68" s="635">
        <f>SUM(N56:N67)</f>
        <v>1850652.0100000002</v>
      </c>
      <c r="O68" s="637">
        <f t="shared" si="15"/>
        <v>154221.00083333335</v>
      </c>
    </row>
    <row r="69" spans="3:15" ht="15.75" thickBot="1">
      <c r="C69" s="597" t="s">
        <v>123</v>
      </c>
      <c r="D69" s="291">
        <v>49</v>
      </c>
      <c r="E69" s="272">
        <f>E68/12</f>
        <v>3316931.0749999997</v>
      </c>
      <c r="F69" s="256">
        <f t="shared" si="12"/>
        <v>67692.47091836734</v>
      </c>
      <c r="G69" s="273">
        <v>47</v>
      </c>
      <c r="H69" s="274">
        <v>3294774.16</v>
      </c>
      <c r="I69" s="634">
        <f>H69/G69</f>
        <v>70101.57787234042</v>
      </c>
      <c r="J69" s="293">
        <v>1</v>
      </c>
      <c r="K69" s="274">
        <v>57196.92</v>
      </c>
      <c r="L69" s="275">
        <f>K69</f>
        <v>57196.92</v>
      </c>
      <c r="M69" s="276">
        <v>1</v>
      </c>
      <c r="N69" s="635">
        <f>N68/12</f>
        <v>154221.00083333335</v>
      </c>
      <c r="O69" s="637">
        <f t="shared" si="15"/>
        <v>154221.00083333335</v>
      </c>
    </row>
    <row r="70" spans="3:15" ht="15">
      <c r="C70" s="899" t="s">
        <v>787</v>
      </c>
      <c r="D70" s="899"/>
      <c r="E70" s="899"/>
      <c r="F70" s="899"/>
      <c r="G70" s="899"/>
      <c r="H70" s="899"/>
      <c r="I70" s="899"/>
      <c r="J70" s="899"/>
      <c r="K70" s="899"/>
      <c r="L70" s="899"/>
      <c r="M70" s="899"/>
      <c r="N70" s="899"/>
      <c r="O70" s="177"/>
    </row>
    <row r="71" spans="3:15" ht="12.75"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</row>
    <row r="72" spans="6:7" ht="12.75">
      <c r="F72" s="641"/>
      <c r="G72" s="641"/>
    </row>
    <row r="73" spans="6:7" ht="12.75">
      <c r="F73" s="641"/>
      <c r="G73" s="641"/>
    </row>
    <row r="74" spans="6:7" ht="12.75">
      <c r="F74" s="641"/>
      <c r="G74" s="641"/>
    </row>
  </sheetData>
  <sheetProtection/>
  <mergeCells count="57">
    <mergeCell ref="C4:O4"/>
    <mergeCell ref="G6:I6"/>
    <mergeCell ref="J6:L6"/>
    <mergeCell ref="M6:O6"/>
    <mergeCell ref="C23:N23"/>
    <mergeCell ref="F7:F8"/>
    <mergeCell ref="G7:G8"/>
    <mergeCell ref="H7:H8"/>
    <mergeCell ref="E7:E8"/>
    <mergeCell ref="J31:J32"/>
    <mergeCell ref="I31:I32"/>
    <mergeCell ref="G30:I30"/>
    <mergeCell ref="J30:L30"/>
    <mergeCell ref="M30:O30"/>
    <mergeCell ref="C47:N47"/>
    <mergeCell ref="D31:D32"/>
    <mergeCell ref="E31:E32"/>
    <mergeCell ref="F31:F32"/>
    <mergeCell ref="G31:G32"/>
    <mergeCell ref="H31:H32"/>
    <mergeCell ref="C6:C8"/>
    <mergeCell ref="D6:F6"/>
    <mergeCell ref="C30:C32"/>
    <mergeCell ref="D30:F30"/>
    <mergeCell ref="K31:K32"/>
    <mergeCell ref="I7:I8"/>
    <mergeCell ref="D7:D8"/>
    <mergeCell ref="J7:J8"/>
    <mergeCell ref="K7:K8"/>
    <mergeCell ref="O31:O32"/>
    <mergeCell ref="L31:L32"/>
    <mergeCell ref="N31:N32"/>
    <mergeCell ref="L7:L8"/>
    <mergeCell ref="N7:N8"/>
    <mergeCell ref="M7:M8"/>
    <mergeCell ref="M31:M32"/>
    <mergeCell ref="O7:O8"/>
    <mergeCell ref="M54:M55"/>
    <mergeCell ref="C53:C55"/>
    <mergeCell ref="D53:F53"/>
    <mergeCell ref="G53:I53"/>
    <mergeCell ref="J53:L53"/>
    <mergeCell ref="M53:O53"/>
    <mergeCell ref="D54:D55"/>
    <mergeCell ref="E54:E55"/>
    <mergeCell ref="F54:F55"/>
    <mergeCell ref="G54:G55"/>
    <mergeCell ref="C51:O51"/>
    <mergeCell ref="C28:O28"/>
    <mergeCell ref="N54:N55"/>
    <mergeCell ref="O54:O55"/>
    <mergeCell ref="C70:N70"/>
    <mergeCell ref="H54:H55"/>
    <mergeCell ref="I54:I55"/>
    <mergeCell ref="J54:J55"/>
    <mergeCell ref="K54:K55"/>
    <mergeCell ref="L54:L5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</sheetPr>
  <dimension ref="A1:F22"/>
  <sheetViews>
    <sheetView workbookViewId="0" topLeftCell="A5">
      <selection activeCell="D30" sqref="D30"/>
    </sheetView>
  </sheetViews>
  <sheetFormatPr defaultColWidth="9.140625" defaultRowHeight="12.75"/>
  <cols>
    <col min="1" max="1" width="2.8515625" style="0" customWidth="1"/>
    <col min="2" max="2" width="14.00390625" style="0" bestFit="1" customWidth="1"/>
    <col min="3" max="3" width="43.57421875" style="0" bestFit="1" customWidth="1"/>
    <col min="4" max="4" width="31.28125" style="0" customWidth="1"/>
    <col min="5" max="5" width="34.8515625" style="0" customWidth="1"/>
    <col min="6" max="6" width="40.8515625" style="0" customWidth="1"/>
    <col min="7" max="7" width="11.00390625" style="0" customWidth="1"/>
  </cols>
  <sheetData>
    <row r="1" ht="15">
      <c r="C1" s="21" t="s">
        <v>771</v>
      </c>
    </row>
    <row r="2" ht="12.75">
      <c r="F2" s="589" t="s">
        <v>754</v>
      </c>
    </row>
    <row r="4" spans="2:6" ht="15.75">
      <c r="B4" s="916" t="s">
        <v>789</v>
      </c>
      <c r="C4" s="916"/>
      <c r="D4" s="916"/>
      <c r="E4" s="916"/>
      <c r="F4" s="916"/>
    </row>
    <row r="5" spans="2:6" ht="16.5" thickBot="1">
      <c r="B5" s="14"/>
      <c r="C5" s="14"/>
      <c r="D5" s="14"/>
      <c r="E5" s="14"/>
      <c r="F5" s="85" t="s">
        <v>60</v>
      </c>
    </row>
    <row r="6" spans="1:6" ht="48.75" customHeight="1" thickBot="1">
      <c r="A6" s="233"/>
      <c r="B6" s="234" t="s">
        <v>576</v>
      </c>
      <c r="C6" s="235" t="s">
        <v>792</v>
      </c>
      <c r="D6" s="236" t="s">
        <v>790</v>
      </c>
      <c r="E6" s="236" t="s">
        <v>791</v>
      </c>
      <c r="F6" s="237" t="s">
        <v>600</v>
      </c>
    </row>
    <row r="7" spans="1:6" ht="16.5" thickBot="1">
      <c r="A7" s="233"/>
      <c r="B7" s="238"/>
      <c r="C7" s="239" t="s">
        <v>100</v>
      </c>
      <c r="D7" s="240" t="s">
        <v>101</v>
      </c>
      <c r="E7" s="240" t="s">
        <v>102</v>
      </c>
      <c r="F7" s="241" t="s">
        <v>601</v>
      </c>
    </row>
    <row r="8" spans="1:6" ht="19.5" customHeight="1">
      <c r="A8" s="233"/>
      <c r="B8" s="242" t="s">
        <v>111</v>
      </c>
      <c r="C8" s="243">
        <v>2857728</v>
      </c>
      <c r="D8" s="244">
        <v>3689060.29</v>
      </c>
      <c r="E8" s="244">
        <v>3432805.81</v>
      </c>
      <c r="F8" s="245">
        <v>256254.48</v>
      </c>
    </row>
    <row r="9" spans="1:6" ht="19.5" customHeight="1">
      <c r="A9" s="233"/>
      <c r="B9" s="242" t="s">
        <v>112</v>
      </c>
      <c r="C9" s="246">
        <v>2693596</v>
      </c>
      <c r="D9" s="247">
        <v>3289929.65</v>
      </c>
      <c r="E9" s="244">
        <v>3177015.58</v>
      </c>
      <c r="F9" s="245">
        <v>112914.07</v>
      </c>
    </row>
    <row r="10" spans="1:6" ht="19.5" customHeight="1">
      <c r="A10" s="233"/>
      <c r="B10" s="242" t="s">
        <v>113</v>
      </c>
      <c r="C10" s="246">
        <v>2830227</v>
      </c>
      <c r="D10" s="247">
        <v>3557285.39</v>
      </c>
      <c r="E10" s="244">
        <v>3327996.31</v>
      </c>
      <c r="F10" s="245">
        <v>229289.08</v>
      </c>
    </row>
    <row r="11" spans="1:6" ht="19.5" customHeight="1">
      <c r="A11" s="233"/>
      <c r="B11" s="242" t="s">
        <v>114</v>
      </c>
      <c r="C11" s="246">
        <v>2522610</v>
      </c>
      <c r="D11" s="247">
        <v>3423812.84</v>
      </c>
      <c r="E11" s="244">
        <v>3244643.19</v>
      </c>
      <c r="F11" s="245">
        <v>179169.65</v>
      </c>
    </row>
    <row r="12" spans="1:6" ht="19.5" customHeight="1">
      <c r="A12" s="233"/>
      <c r="B12" s="242" t="s">
        <v>115</v>
      </c>
      <c r="C12" s="246">
        <v>2830227</v>
      </c>
      <c r="D12" s="244">
        <v>3689060.29</v>
      </c>
      <c r="E12" s="244">
        <v>3432805.81</v>
      </c>
      <c r="F12" s="245">
        <v>256254.48</v>
      </c>
    </row>
    <row r="13" spans="1:6" ht="19.5" customHeight="1">
      <c r="A13" s="233"/>
      <c r="B13" s="242" t="s">
        <v>116</v>
      </c>
      <c r="C13" s="246">
        <v>2979534</v>
      </c>
      <c r="D13" s="247">
        <v>3423812.84</v>
      </c>
      <c r="E13" s="244">
        <v>3244643.19</v>
      </c>
      <c r="F13" s="245">
        <v>179169.65</v>
      </c>
    </row>
    <row r="14" spans="1:6" ht="19.5" customHeight="1">
      <c r="A14" s="233"/>
      <c r="B14" s="242" t="s">
        <v>117</v>
      </c>
      <c r="C14" s="246">
        <v>3169618</v>
      </c>
      <c r="D14" s="247">
        <v>3557285.39</v>
      </c>
      <c r="E14" s="244">
        <v>3327996.31</v>
      </c>
      <c r="F14" s="245">
        <v>229289.08</v>
      </c>
    </row>
    <row r="15" spans="1:6" ht="19.5" customHeight="1">
      <c r="A15" s="233"/>
      <c r="B15" s="242" t="s">
        <v>118</v>
      </c>
      <c r="C15" s="246">
        <v>3272730</v>
      </c>
      <c r="D15" s="247">
        <v>3689060.29</v>
      </c>
      <c r="E15" s="244">
        <v>3432805.81</v>
      </c>
      <c r="F15" s="245">
        <v>256254.48</v>
      </c>
    </row>
    <row r="16" spans="1:6" ht="19.5" customHeight="1">
      <c r="A16" s="233"/>
      <c r="B16" s="242" t="s">
        <v>119</v>
      </c>
      <c r="C16" s="246">
        <v>3089009</v>
      </c>
      <c r="D16" s="247">
        <v>3289929.65</v>
      </c>
      <c r="E16" s="244">
        <v>3177015.58</v>
      </c>
      <c r="F16" s="245">
        <v>112914.07</v>
      </c>
    </row>
    <row r="17" spans="1:6" ht="19.5" customHeight="1">
      <c r="A17" s="233"/>
      <c r="B17" s="242" t="s">
        <v>120</v>
      </c>
      <c r="C17" s="246">
        <v>3512147</v>
      </c>
      <c r="D17" s="244">
        <v>3689060.29</v>
      </c>
      <c r="E17" s="244">
        <v>3432805.81</v>
      </c>
      <c r="F17" s="245">
        <v>256254.48</v>
      </c>
    </row>
    <row r="18" spans="1:6" ht="19.5" customHeight="1">
      <c r="A18" s="233"/>
      <c r="B18" s="242" t="s">
        <v>121</v>
      </c>
      <c r="C18" s="246">
        <v>3512147</v>
      </c>
      <c r="D18" s="247">
        <v>3557285.39</v>
      </c>
      <c r="E18" s="244">
        <v>3327996.31</v>
      </c>
      <c r="F18" s="245">
        <v>229289.08</v>
      </c>
    </row>
    <row r="19" spans="1:6" ht="19.5" customHeight="1" thickBot="1">
      <c r="A19" s="233"/>
      <c r="B19" s="248" t="s">
        <v>122</v>
      </c>
      <c r="C19" s="249">
        <v>3360130</v>
      </c>
      <c r="D19" s="247">
        <v>3423812.84</v>
      </c>
      <c r="E19" s="244">
        <v>3244643.19</v>
      </c>
      <c r="F19" s="245">
        <v>179169.65</v>
      </c>
    </row>
    <row r="20" spans="1:6" ht="19.5" customHeight="1" thickBot="1">
      <c r="A20" s="233"/>
      <c r="B20" s="250" t="s">
        <v>21</v>
      </c>
      <c r="C20" s="251">
        <f>SUM(C8:C19)</f>
        <v>36629703</v>
      </c>
      <c r="D20" s="252">
        <f>SUM(D8:D19)</f>
        <v>42279395.150000006</v>
      </c>
      <c r="E20" s="244">
        <f>SUM(E8:E19)</f>
        <v>39803172.89999999</v>
      </c>
      <c r="F20" s="245">
        <f>SUM(F8:F19)</f>
        <v>2476222.25</v>
      </c>
    </row>
    <row r="21" spans="2:6" ht="15.75">
      <c r="B21" s="14"/>
      <c r="C21" s="14"/>
      <c r="D21" s="14"/>
      <c r="E21" s="14"/>
      <c r="F21" s="14"/>
    </row>
    <row r="22" spans="2:6" ht="15.75">
      <c r="B22" s="917" t="s">
        <v>203</v>
      </c>
      <c r="C22" s="917"/>
      <c r="D22" s="917"/>
      <c r="E22" s="917"/>
      <c r="F22" s="917"/>
    </row>
  </sheetData>
  <sheetProtection/>
  <mergeCells count="2">
    <mergeCell ref="B4:F4"/>
    <mergeCell ref="B22:F22"/>
  </mergeCells>
  <printOptions/>
  <pageMargins left="0.5118110236220472" right="0.11811023622047245" top="0.7480314960629921" bottom="0.7480314960629921" header="0.31496062992125984" footer="0.31496062992125984"/>
  <pageSetup horizontalDpi="600" verticalDpi="6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7030A0"/>
  </sheetPr>
  <dimension ref="B1:M46"/>
  <sheetViews>
    <sheetView zoomScalePageLayoutView="0" workbookViewId="0" topLeftCell="A23">
      <selection activeCell="M31" sqref="M31:M38"/>
    </sheetView>
  </sheetViews>
  <sheetFormatPr defaultColWidth="9.140625" defaultRowHeight="12.75"/>
  <cols>
    <col min="3" max="13" width="12.7109375" style="0" customWidth="1"/>
  </cols>
  <sheetData>
    <row r="1" ht="15">
      <c r="C1" s="21" t="s">
        <v>771</v>
      </c>
    </row>
    <row r="2" ht="15.75">
      <c r="L2" s="85" t="s">
        <v>755</v>
      </c>
    </row>
    <row r="3" spans="2:12" s="24" customFormat="1" ht="20.25" customHeight="1">
      <c r="B3" s="918" t="s">
        <v>574</v>
      </c>
      <c r="C3" s="918"/>
      <c r="D3" s="918"/>
      <c r="E3" s="918"/>
      <c r="F3" s="918"/>
      <c r="G3" s="918"/>
      <c r="H3" s="918"/>
      <c r="I3" s="918"/>
      <c r="J3" s="918"/>
      <c r="K3" s="176"/>
      <c r="L3" s="176"/>
    </row>
    <row r="4" spans="2:13" s="24" customFormat="1" ht="15.75" thickBot="1">
      <c r="B4" s="177"/>
      <c r="C4" s="178"/>
      <c r="D4" s="178"/>
      <c r="E4" s="178"/>
      <c r="F4" s="178"/>
      <c r="G4" s="177"/>
      <c r="H4" s="177"/>
      <c r="I4" s="177"/>
      <c r="J4" s="179" t="s">
        <v>60</v>
      </c>
      <c r="K4" s="177"/>
      <c r="L4" s="179"/>
      <c r="M4" s="114"/>
    </row>
    <row r="5" spans="2:13" s="24" customFormat="1" ht="30" customHeight="1">
      <c r="B5" s="919" t="s">
        <v>576</v>
      </c>
      <c r="C5" s="920" t="s">
        <v>575</v>
      </c>
      <c r="D5" s="921"/>
      <c r="E5" s="921"/>
      <c r="F5" s="922"/>
      <c r="G5" s="921" t="s">
        <v>733</v>
      </c>
      <c r="H5" s="921"/>
      <c r="I5" s="921"/>
      <c r="J5" s="922"/>
      <c r="K5" s="180"/>
      <c r="L5" s="180"/>
      <c r="M5" s="114"/>
    </row>
    <row r="6" spans="2:13" s="24" customFormat="1" ht="24.75" thickBot="1">
      <c r="B6" s="904"/>
      <c r="C6" s="223" t="s">
        <v>580</v>
      </c>
      <c r="D6" s="224" t="s">
        <v>525</v>
      </c>
      <c r="E6" s="224" t="s">
        <v>578</v>
      </c>
      <c r="F6" s="225" t="s">
        <v>579</v>
      </c>
      <c r="G6" s="223" t="s">
        <v>580</v>
      </c>
      <c r="H6" s="224" t="s">
        <v>525</v>
      </c>
      <c r="I6" s="224" t="s">
        <v>578</v>
      </c>
      <c r="J6" s="225" t="s">
        <v>579</v>
      </c>
      <c r="K6" s="181"/>
      <c r="L6" s="181"/>
      <c r="M6" s="114"/>
    </row>
    <row r="7" spans="2:13" s="24" customFormat="1" ht="15.75" thickBot="1">
      <c r="B7" s="226"/>
      <c r="C7" s="227" t="s">
        <v>581</v>
      </c>
      <c r="D7" s="228">
        <v>1</v>
      </c>
      <c r="E7" s="228">
        <v>2</v>
      </c>
      <c r="F7" s="229">
        <v>3</v>
      </c>
      <c r="G7" s="227" t="s">
        <v>581</v>
      </c>
      <c r="H7" s="228">
        <v>1</v>
      </c>
      <c r="I7" s="228">
        <v>2</v>
      </c>
      <c r="J7" s="229">
        <v>3</v>
      </c>
      <c r="K7" s="181"/>
      <c r="L7" s="181"/>
      <c r="M7" s="114"/>
    </row>
    <row r="8" spans="2:13" s="24" customFormat="1" ht="15">
      <c r="B8" s="182" t="s">
        <v>111</v>
      </c>
      <c r="C8" s="183">
        <f>D8+E8</f>
        <v>12480</v>
      </c>
      <c r="D8" s="184">
        <v>4160</v>
      </c>
      <c r="E8" s="185">
        <v>8320</v>
      </c>
      <c r="F8" s="186">
        <v>2</v>
      </c>
      <c r="G8" s="183">
        <f>H8+I8</f>
        <v>12480</v>
      </c>
      <c r="H8" s="184">
        <v>4160</v>
      </c>
      <c r="I8" s="185">
        <v>8320</v>
      </c>
      <c r="J8" s="186">
        <v>2</v>
      </c>
      <c r="K8" s="187"/>
      <c r="L8" s="187"/>
      <c r="M8" s="114"/>
    </row>
    <row r="9" spans="2:13" s="24" customFormat="1" ht="15">
      <c r="B9" s="188" t="s">
        <v>112</v>
      </c>
      <c r="C9" s="189">
        <f>D9+E9</f>
        <v>12480</v>
      </c>
      <c r="D9" s="190">
        <v>4160</v>
      </c>
      <c r="E9" s="191">
        <v>8320</v>
      </c>
      <c r="F9" s="192">
        <v>2</v>
      </c>
      <c r="G9" s="189">
        <f>H9+I9</f>
        <v>12480</v>
      </c>
      <c r="H9" s="190">
        <v>4160</v>
      </c>
      <c r="I9" s="191">
        <v>8320</v>
      </c>
      <c r="J9" s="192">
        <v>2</v>
      </c>
      <c r="K9" s="187"/>
      <c r="L9" s="187"/>
      <c r="M9" s="114"/>
    </row>
    <row r="10" spans="2:13" s="24" customFormat="1" ht="15">
      <c r="B10" s="188" t="s">
        <v>113</v>
      </c>
      <c r="C10" s="189">
        <f>D10+E10</f>
        <v>6240</v>
      </c>
      <c r="D10" s="190">
        <v>2080</v>
      </c>
      <c r="E10" s="191">
        <v>4160</v>
      </c>
      <c r="F10" s="192">
        <v>2</v>
      </c>
      <c r="G10" s="189">
        <f>H10+I10</f>
        <v>12480</v>
      </c>
      <c r="H10" s="190">
        <v>4160</v>
      </c>
      <c r="I10" s="191">
        <v>8320</v>
      </c>
      <c r="J10" s="192">
        <v>2</v>
      </c>
      <c r="K10" s="187"/>
      <c r="L10" s="187"/>
      <c r="M10" s="114"/>
    </row>
    <row r="11" spans="2:13" s="24" customFormat="1" ht="15">
      <c r="B11" s="188" t="s">
        <v>114</v>
      </c>
      <c r="C11" s="189">
        <f>D11+E11</f>
        <v>6240</v>
      </c>
      <c r="D11" s="190">
        <v>2080</v>
      </c>
      <c r="E11" s="191">
        <v>4160</v>
      </c>
      <c r="F11" s="192">
        <v>2</v>
      </c>
      <c r="G11" s="189">
        <v>18720</v>
      </c>
      <c r="H11" s="190">
        <v>6240</v>
      </c>
      <c r="I11" s="191">
        <v>12480</v>
      </c>
      <c r="J11" s="192">
        <v>2</v>
      </c>
      <c r="K11" s="187"/>
      <c r="L11" s="187"/>
      <c r="M11" s="114"/>
    </row>
    <row r="12" spans="2:13" s="24" customFormat="1" ht="15">
      <c r="B12" s="188" t="s">
        <v>115</v>
      </c>
      <c r="C12" s="189"/>
      <c r="D12" s="190"/>
      <c r="E12" s="191"/>
      <c r="F12" s="192"/>
      <c r="G12" s="189">
        <v>6240</v>
      </c>
      <c r="H12" s="190">
        <v>2080</v>
      </c>
      <c r="I12" s="191">
        <v>4160</v>
      </c>
      <c r="J12" s="192">
        <v>2</v>
      </c>
      <c r="K12" s="187"/>
      <c r="L12" s="187"/>
      <c r="M12" s="114"/>
    </row>
    <row r="13" spans="2:13" s="24" customFormat="1" ht="15">
      <c r="B13" s="188" t="s">
        <v>116</v>
      </c>
      <c r="C13" s="189">
        <v>6240</v>
      </c>
      <c r="D13" s="190">
        <v>2080</v>
      </c>
      <c r="E13" s="191">
        <v>4160</v>
      </c>
      <c r="F13" s="192">
        <v>2</v>
      </c>
      <c r="G13" s="189">
        <v>6240</v>
      </c>
      <c r="H13" s="190">
        <v>2080</v>
      </c>
      <c r="I13" s="191">
        <v>4160</v>
      </c>
      <c r="J13" s="192">
        <v>2</v>
      </c>
      <c r="K13" s="187"/>
      <c r="L13" s="187"/>
      <c r="M13" s="114"/>
    </row>
    <row r="14" spans="2:13" s="24" customFormat="1" ht="15">
      <c r="B14" s="188" t="s">
        <v>117</v>
      </c>
      <c r="C14" s="189">
        <v>8320</v>
      </c>
      <c r="D14" s="190">
        <v>4160</v>
      </c>
      <c r="E14" s="191">
        <v>4160</v>
      </c>
      <c r="F14" s="192">
        <v>2</v>
      </c>
      <c r="G14" s="189">
        <v>12480</v>
      </c>
      <c r="H14" s="190">
        <v>4160</v>
      </c>
      <c r="I14" s="191">
        <v>8320</v>
      </c>
      <c r="J14" s="192">
        <v>2</v>
      </c>
      <c r="K14" s="187"/>
      <c r="L14" s="187"/>
      <c r="M14" s="114"/>
    </row>
    <row r="15" spans="2:13" s="24" customFormat="1" ht="15">
      <c r="B15" s="188" t="s">
        <v>118</v>
      </c>
      <c r="C15" s="189">
        <v>6240</v>
      </c>
      <c r="D15" s="190">
        <v>2080</v>
      </c>
      <c r="E15" s="191">
        <v>4160</v>
      </c>
      <c r="F15" s="192">
        <v>2</v>
      </c>
      <c r="G15" s="189">
        <v>6240</v>
      </c>
      <c r="H15" s="190">
        <v>2080</v>
      </c>
      <c r="I15" s="191">
        <v>4160</v>
      </c>
      <c r="J15" s="192">
        <v>2</v>
      </c>
      <c r="K15" s="187"/>
      <c r="L15" s="187"/>
      <c r="M15" s="114"/>
    </row>
    <row r="16" spans="2:13" s="24" customFormat="1" ht="15">
      <c r="B16" s="188" t="s">
        <v>119</v>
      </c>
      <c r="C16" s="189">
        <v>6240</v>
      </c>
      <c r="D16" s="190">
        <v>2080</v>
      </c>
      <c r="E16" s="191">
        <v>4160</v>
      </c>
      <c r="F16" s="192">
        <v>2</v>
      </c>
      <c r="G16" s="189">
        <v>18720</v>
      </c>
      <c r="H16" s="190">
        <v>6240</v>
      </c>
      <c r="I16" s="191">
        <v>12480</v>
      </c>
      <c r="J16" s="192">
        <v>2</v>
      </c>
      <c r="K16" s="187"/>
      <c r="L16" s="187"/>
      <c r="M16" s="114"/>
    </row>
    <row r="17" spans="2:13" s="24" customFormat="1" ht="15">
      <c r="B17" s="188" t="s">
        <v>120</v>
      </c>
      <c r="C17" s="189">
        <v>4160</v>
      </c>
      <c r="D17" s="190">
        <v>2080</v>
      </c>
      <c r="E17" s="191">
        <v>2080</v>
      </c>
      <c r="F17" s="192">
        <v>2</v>
      </c>
      <c r="G17" s="189">
        <v>12480</v>
      </c>
      <c r="H17" s="190">
        <v>4160</v>
      </c>
      <c r="I17" s="191">
        <v>8320</v>
      </c>
      <c r="J17" s="192">
        <v>2</v>
      </c>
      <c r="K17" s="187"/>
      <c r="L17" s="187"/>
      <c r="M17" s="114"/>
    </row>
    <row r="18" spans="2:13" s="24" customFormat="1" ht="15">
      <c r="B18" s="188" t="s">
        <v>121</v>
      </c>
      <c r="C18" s="189">
        <v>6240</v>
      </c>
      <c r="D18" s="190">
        <v>2080</v>
      </c>
      <c r="E18" s="191">
        <v>4160</v>
      </c>
      <c r="F18" s="192">
        <v>2</v>
      </c>
      <c r="G18" s="189">
        <v>6240</v>
      </c>
      <c r="H18" s="190">
        <v>2080</v>
      </c>
      <c r="I18" s="191">
        <v>4160</v>
      </c>
      <c r="J18" s="192">
        <v>2</v>
      </c>
      <c r="K18" s="187"/>
      <c r="L18" s="187"/>
      <c r="M18" s="114"/>
    </row>
    <row r="19" spans="2:13" s="24" customFormat="1" ht="15.75" thickBot="1">
      <c r="B19" s="193" t="s">
        <v>122</v>
      </c>
      <c r="C19" s="194">
        <v>6240</v>
      </c>
      <c r="D19" s="195">
        <v>2080</v>
      </c>
      <c r="E19" s="196">
        <v>4160</v>
      </c>
      <c r="F19" s="197">
        <v>2</v>
      </c>
      <c r="G19" s="194">
        <v>6240</v>
      </c>
      <c r="H19" s="195">
        <v>2080</v>
      </c>
      <c r="I19" s="196">
        <v>4160</v>
      </c>
      <c r="J19" s="197">
        <v>2</v>
      </c>
      <c r="K19" s="187"/>
      <c r="L19" s="187"/>
      <c r="M19" s="114"/>
    </row>
    <row r="20" spans="2:13" s="24" customFormat="1" ht="15.75" thickBot="1">
      <c r="B20" s="198" t="s">
        <v>21</v>
      </c>
      <c r="C20" s="199">
        <f>D20+E20</f>
        <v>81120</v>
      </c>
      <c r="D20" s="200">
        <f aca="true" t="shared" si="0" ref="D20:J20">SUM(D8:D19)</f>
        <v>29120</v>
      </c>
      <c r="E20" s="201">
        <f t="shared" si="0"/>
        <v>52000</v>
      </c>
      <c r="F20" s="202">
        <f t="shared" si="0"/>
        <v>22</v>
      </c>
      <c r="G20" s="199">
        <f t="shared" si="0"/>
        <v>131040</v>
      </c>
      <c r="H20" s="200">
        <f t="shared" si="0"/>
        <v>43680</v>
      </c>
      <c r="I20" s="201">
        <f t="shared" si="0"/>
        <v>87360</v>
      </c>
      <c r="J20" s="202">
        <f t="shared" si="0"/>
        <v>24</v>
      </c>
      <c r="K20" s="187"/>
      <c r="L20" s="187"/>
      <c r="M20" s="114"/>
    </row>
    <row r="21" spans="2:13" s="24" customFormat="1" ht="15.75" thickBot="1">
      <c r="B21" s="203" t="s">
        <v>123</v>
      </c>
      <c r="C21" s="204">
        <f>C20/11</f>
        <v>7374.545454545455</v>
      </c>
      <c r="D21" s="205">
        <f>D20/11</f>
        <v>2647.2727272727275</v>
      </c>
      <c r="E21" s="624">
        <f>E20/11</f>
        <v>4727.272727272727</v>
      </c>
      <c r="F21" s="207">
        <v>2</v>
      </c>
      <c r="G21" s="204">
        <f>G20/11</f>
        <v>11912.727272727272</v>
      </c>
      <c r="H21" s="205">
        <f>H20/12</f>
        <v>3640</v>
      </c>
      <c r="I21" s="624">
        <f>I20/12</f>
        <v>7280</v>
      </c>
      <c r="J21" s="207">
        <f>J20/12</f>
        <v>2</v>
      </c>
      <c r="K21" s="187"/>
      <c r="L21" s="187"/>
      <c r="M21" s="114"/>
    </row>
    <row r="22" spans="2:12" s="24" customFormat="1" ht="12.75"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2:12" s="24" customFormat="1" ht="12.75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2:12" s="24" customFormat="1" ht="12.75"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  <row r="25" spans="2:12" s="24" customFormat="1" ht="20.25" customHeight="1">
      <c r="B25" s="918" t="s">
        <v>577</v>
      </c>
      <c r="C25" s="918"/>
      <c r="D25" s="918"/>
      <c r="E25" s="918"/>
      <c r="F25" s="918"/>
      <c r="G25" s="918"/>
      <c r="H25" s="918"/>
      <c r="I25" s="918"/>
      <c r="J25" s="918"/>
      <c r="K25" s="918"/>
      <c r="L25" s="918"/>
    </row>
    <row r="26" spans="2:12" s="24" customFormat="1" ht="15.75" thickBot="1">
      <c r="B26" s="209"/>
      <c r="C26" s="210"/>
      <c r="D26" s="210"/>
      <c r="E26" s="210"/>
      <c r="F26" s="210"/>
      <c r="G26" s="209"/>
      <c r="H26" s="187"/>
      <c r="I26" s="187"/>
      <c r="J26" s="187"/>
      <c r="K26" s="177"/>
      <c r="L26" s="179" t="s">
        <v>60</v>
      </c>
    </row>
    <row r="27" spans="2:12" s="24" customFormat="1" ht="30" customHeight="1">
      <c r="B27" s="908" t="s">
        <v>576</v>
      </c>
      <c r="C27" s="924" t="s">
        <v>575</v>
      </c>
      <c r="D27" s="921"/>
      <c r="E27" s="921"/>
      <c r="F27" s="921"/>
      <c r="G27" s="922"/>
      <c r="H27" s="920" t="s">
        <v>737</v>
      </c>
      <c r="I27" s="921"/>
      <c r="J27" s="921"/>
      <c r="K27" s="921"/>
      <c r="L27" s="922"/>
    </row>
    <row r="28" spans="2:12" s="24" customFormat="1" ht="30" customHeight="1" thickBot="1">
      <c r="B28" s="923"/>
      <c r="C28" s="224" t="s">
        <v>580</v>
      </c>
      <c r="D28" s="224" t="s">
        <v>525</v>
      </c>
      <c r="E28" s="224" t="s">
        <v>578</v>
      </c>
      <c r="F28" s="224" t="s">
        <v>579</v>
      </c>
      <c r="G28" s="230" t="s">
        <v>582</v>
      </c>
      <c r="H28" s="224" t="s">
        <v>580</v>
      </c>
      <c r="I28" s="224" t="s">
        <v>525</v>
      </c>
      <c r="J28" s="224" t="s">
        <v>578</v>
      </c>
      <c r="K28" s="224" t="s">
        <v>579</v>
      </c>
      <c r="L28" s="230" t="s">
        <v>582</v>
      </c>
    </row>
    <row r="29" spans="2:12" s="24" customFormat="1" ht="15.75" thickBot="1">
      <c r="B29" s="231"/>
      <c r="C29" s="228" t="s">
        <v>581</v>
      </c>
      <c r="D29" s="228">
        <v>1</v>
      </c>
      <c r="E29" s="228">
        <v>2</v>
      </c>
      <c r="F29" s="228">
        <v>3</v>
      </c>
      <c r="G29" s="232">
        <v>4</v>
      </c>
      <c r="H29" s="228" t="s">
        <v>581</v>
      </c>
      <c r="I29" s="228">
        <v>1</v>
      </c>
      <c r="J29" s="228">
        <v>2</v>
      </c>
      <c r="K29" s="228">
        <v>3</v>
      </c>
      <c r="L29" s="232">
        <v>4</v>
      </c>
    </row>
    <row r="30" spans="2:12" s="24" customFormat="1" ht="15">
      <c r="B30" s="211" t="s">
        <v>111</v>
      </c>
      <c r="C30" s="184">
        <f>D30+E30</f>
        <v>19746.84</v>
      </c>
      <c r="D30" s="184">
        <v>6582.28</v>
      </c>
      <c r="E30" s="185">
        <v>13164.56</v>
      </c>
      <c r="F30" s="185">
        <v>2</v>
      </c>
      <c r="G30" s="186"/>
      <c r="H30" s="212">
        <v>20733.7</v>
      </c>
      <c r="I30" s="184">
        <v>7570</v>
      </c>
      <c r="J30" s="625">
        <f aca="true" t="shared" si="1" ref="J30:J41">H30-I30</f>
        <v>13163.7</v>
      </c>
      <c r="K30" s="185">
        <v>2</v>
      </c>
      <c r="L30" s="186"/>
    </row>
    <row r="31" spans="2:12" s="24" customFormat="1" ht="15">
      <c r="B31" s="213" t="s">
        <v>112</v>
      </c>
      <c r="C31" s="190">
        <v>20240.27</v>
      </c>
      <c r="D31" s="190">
        <v>7075.44</v>
      </c>
      <c r="E31" s="191">
        <v>13164.56</v>
      </c>
      <c r="F31" s="191">
        <v>2</v>
      </c>
      <c r="G31" s="192"/>
      <c r="H31" s="212">
        <v>20733.7</v>
      </c>
      <c r="I31" s="184">
        <v>7570</v>
      </c>
      <c r="J31" s="625">
        <f t="shared" si="1"/>
        <v>13163.7</v>
      </c>
      <c r="K31" s="185">
        <v>2</v>
      </c>
      <c r="L31" s="192"/>
    </row>
    <row r="32" spans="2:13" s="24" customFormat="1" ht="15">
      <c r="B32" s="213" t="s">
        <v>113</v>
      </c>
      <c r="C32" s="190">
        <v>10366.85</v>
      </c>
      <c r="D32" s="190">
        <v>3784.57</v>
      </c>
      <c r="E32" s="191">
        <v>6582.28</v>
      </c>
      <c r="F32" s="191">
        <v>2</v>
      </c>
      <c r="G32" s="192"/>
      <c r="H32" s="212">
        <v>20733.7</v>
      </c>
      <c r="I32" s="184">
        <v>7570</v>
      </c>
      <c r="J32" s="625">
        <f t="shared" si="1"/>
        <v>13163.7</v>
      </c>
      <c r="K32" s="185">
        <v>2</v>
      </c>
      <c r="L32" s="192"/>
      <c r="M32" s="629"/>
    </row>
    <row r="33" spans="2:13" s="24" customFormat="1" ht="15">
      <c r="B33" s="213" t="s">
        <v>114</v>
      </c>
      <c r="C33" s="190">
        <v>10367</v>
      </c>
      <c r="D33" s="190">
        <v>3785</v>
      </c>
      <c r="E33" s="191">
        <v>6582.28</v>
      </c>
      <c r="F33" s="191">
        <v>2</v>
      </c>
      <c r="G33" s="192"/>
      <c r="H33" s="214">
        <v>31100</v>
      </c>
      <c r="I33" s="190">
        <v>11355</v>
      </c>
      <c r="J33" s="626">
        <f t="shared" si="1"/>
        <v>19745</v>
      </c>
      <c r="K33" s="191">
        <v>2</v>
      </c>
      <c r="L33" s="192"/>
      <c r="M33" s="629"/>
    </row>
    <row r="34" spans="2:12" s="24" customFormat="1" ht="15">
      <c r="B34" s="213" t="s">
        <v>115</v>
      </c>
      <c r="C34" s="190"/>
      <c r="D34" s="190"/>
      <c r="E34" s="191"/>
      <c r="F34" s="191"/>
      <c r="G34" s="192"/>
      <c r="H34" s="214">
        <v>10367</v>
      </c>
      <c r="I34" s="190">
        <v>3785</v>
      </c>
      <c r="J34" s="191">
        <f t="shared" si="1"/>
        <v>6582</v>
      </c>
      <c r="K34" s="191">
        <v>2</v>
      </c>
      <c r="L34" s="192"/>
    </row>
    <row r="35" spans="2:13" s="24" customFormat="1" ht="15">
      <c r="B35" s="213" t="s">
        <v>116</v>
      </c>
      <c r="C35" s="190">
        <v>10367</v>
      </c>
      <c r="D35" s="190">
        <v>3785</v>
      </c>
      <c r="E35" s="191">
        <v>6582.28</v>
      </c>
      <c r="F35" s="191">
        <v>2</v>
      </c>
      <c r="G35" s="192"/>
      <c r="H35" s="214">
        <v>10367</v>
      </c>
      <c r="I35" s="190">
        <v>3785</v>
      </c>
      <c r="J35" s="191">
        <f t="shared" si="1"/>
        <v>6582</v>
      </c>
      <c r="K35" s="191">
        <v>2</v>
      </c>
      <c r="L35" s="192"/>
      <c r="M35" s="629"/>
    </row>
    <row r="36" spans="2:12" s="24" customFormat="1" ht="15">
      <c r="B36" s="213" t="s">
        <v>117</v>
      </c>
      <c r="C36" s="190">
        <v>14151.42</v>
      </c>
      <c r="D36" s="190">
        <v>7570</v>
      </c>
      <c r="E36" s="191">
        <v>6582.28</v>
      </c>
      <c r="F36" s="191">
        <v>2</v>
      </c>
      <c r="G36" s="192"/>
      <c r="H36" s="214">
        <v>20734</v>
      </c>
      <c r="I36" s="190">
        <v>7570</v>
      </c>
      <c r="J36" s="191">
        <f t="shared" si="1"/>
        <v>13164</v>
      </c>
      <c r="K36" s="191">
        <v>2</v>
      </c>
      <c r="L36" s="192"/>
    </row>
    <row r="37" spans="2:12" s="24" customFormat="1" ht="15">
      <c r="B37" s="213" t="s">
        <v>118</v>
      </c>
      <c r="C37" s="190">
        <v>10366.85</v>
      </c>
      <c r="D37" s="190">
        <v>3785</v>
      </c>
      <c r="E37" s="191">
        <v>6582.28</v>
      </c>
      <c r="F37" s="191">
        <v>2</v>
      </c>
      <c r="G37" s="192"/>
      <c r="H37" s="214">
        <v>10367</v>
      </c>
      <c r="I37" s="190">
        <v>3785</v>
      </c>
      <c r="J37" s="191">
        <f t="shared" si="1"/>
        <v>6582</v>
      </c>
      <c r="K37" s="191">
        <v>2</v>
      </c>
      <c r="L37" s="192"/>
    </row>
    <row r="38" spans="2:13" s="24" customFormat="1" ht="15">
      <c r="B38" s="213" t="s">
        <v>119</v>
      </c>
      <c r="C38" s="190">
        <v>10367</v>
      </c>
      <c r="D38" s="190">
        <v>3785</v>
      </c>
      <c r="E38" s="191">
        <v>6582.28</v>
      </c>
      <c r="F38" s="191">
        <v>2</v>
      </c>
      <c r="G38" s="192"/>
      <c r="H38" s="214">
        <v>31100</v>
      </c>
      <c r="I38" s="190">
        <v>11355</v>
      </c>
      <c r="J38" s="626">
        <f t="shared" si="1"/>
        <v>19745</v>
      </c>
      <c r="K38" s="191">
        <v>2</v>
      </c>
      <c r="L38" s="192"/>
      <c r="M38" s="629"/>
    </row>
    <row r="39" spans="2:12" s="24" customFormat="1" ht="15">
      <c r="B39" s="213" t="s">
        <v>120</v>
      </c>
      <c r="C39" s="190">
        <v>7075.71</v>
      </c>
      <c r="D39" s="190">
        <v>3785</v>
      </c>
      <c r="E39" s="191">
        <v>3291</v>
      </c>
      <c r="F39" s="191">
        <v>2</v>
      </c>
      <c r="G39" s="192"/>
      <c r="H39" s="214">
        <v>20734</v>
      </c>
      <c r="I39" s="190">
        <v>7570</v>
      </c>
      <c r="J39" s="191">
        <f t="shared" si="1"/>
        <v>13164</v>
      </c>
      <c r="K39" s="191">
        <v>2</v>
      </c>
      <c r="L39" s="192"/>
    </row>
    <row r="40" spans="2:12" s="24" customFormat="1" ht="15">
      <c r="B40" s="213" t="s">
        <v>121</v>
      </c>
      <c r="C40" s="190">
        <v>10367</v>
      </c>
      <c r="D40" s="190">
        <v>3785</v>
      </c>
      <c r="E40" s="191">
        <v>6582.28</v>
      </c>
      <c r="F40" s="191">
        <v>2</v>
      </c>
      <c r="G40" s="192"/>
      <c r="H40" s="214">
        <v>10367</v>
      </c>
      <c r="I40" s="190">
        <v>3785</v>
      </c>
      <c r="J40" s="191">
        <f t="shared" si="1"/>
        <v>6582</v>
      </c>
      <c r="K40" s="191">
        <v>2</v>
      </c>
      <c r="L40" s="192"/>
    </row>
    <row r="41" spans="2:12" s="24" customFormat="1" ht="15.75" thickBot="1">
      <c r="B41" s="215" t="s">
        <v>122</v>
      </c>
      <c r="C41" s="190">
        <v>10367</v>
      </c>
      <c r="D41" s="190">
        <v>3785</v>
      </c>
      <c r="E41" s="191">
        <v>6582.28</v>
      </c>
      <c r="F41" s="196">
        <v>2</v>
      </c>
      <c r="G41" s="197"/>
      <c r="H41" s="216">
        <v>10367</v>
      </c>
      <c r="I41" s="195">
        <v>3785</v>
      </c>
      <c r="J41" s="196">
        <f t="shared" si="1"/>
        <v>6582</v>
      </c>
      <c r="K41" s="196">
        <v>2</v>
      </c>
      <c r="L41" s="197"/>
    </row>
    <row r="42" spans="2:12" s="24" customFormat="1" ht="15.75" thickBot="1">
      <c r="B42" s="217" t="s">
        <v>21</v>
      </c>
      <c r="C42" s="200">
        <f>SUM(C30:C41)</f>
        <v>133782.94</v>
      </c>
      <c r="D42" s="200">
        <f>SUM(D30:D41)</f>
        <v>51507.29</v>
      </c>
      <c r="E42" s="201">
        <f>SUM(E30:E41)</f>
        <v>82278.36</v>
      </c>
      <c r="F42" s="201">
        <f>SUM(F30:F41)</f>
        <v>22</v>
      </c>
      <c r="G42" s="202"/>
      <c r="H42" s="218">
        <f>SUM(H30:H41)</f>
        <v>217704.1</v>
      </c>
      <c r="I42" s="200">
        <f>SUM(I30:I41)</f>
        <v>79485</v>
      </c>
      <c r="J42" s="627">
        <f>SUM(J30:J41)</f>
        <v>138219.1</v>
      </c>
      <c r="K42" s="201">
        <v>24</v>
      </c>
      <c r="L42" s="202"/>
    </row>
    <row r="43" spans="2:12" s="24" customFormat="1" ht="15.75" thickBot="1">
      <c r="B43" s="219" t="s">
        <v>123</v>
      </c>
      <c r="C43" s="205">
        <f>C42/11</f>
        <v>12162.085454545455</v>
      </c>
      <c r="D43" s="205">
        <f>D42/11</f>
        <v>4682.480909090909</v>
      </c>
      <c r="E43" s="624">
        <f>E42/11</f>
        <v>7479.850909090909</v>
      </c>
      <c r="F43" s="206">
        <v>2</v>
      </c>
      <c r="G43" s="207"/>
      <c r="H43" s="220">
        <f>H42/12</f>
        <v>18142.008333333335</v>
      </c>
      <c r="I43" s="205">
        <f>I42/12</f>
        <v>6623.75</v>
      </c>
      <c r="J43" s="628">
        <f>J42/12</f>
        <v>11518.258333333333</v>
      </c>
      <c r="K43" s="206">
        <v>2</v>
      </c>
      <c r="L43" s="207"/>
    </row>
    <row r="44" spans="2:12" s="24" customFormat="1" ht="15">
      <c r="B44" s="221"/>
      <c r="C44" s="222"/>
      <c r="D44" s="222"/>
      <c r="E44" s="187"/>
      <c r="F44" s="187"/>
      <c r="G44" s="187"/>
      <c r="H44" s="222"/>
      <c r="I44" s="222"/>
      <c r="J44" s="187"/>
      <c r="K44" s="187"/>
      <c r="L44" s="187"/>
    </row>
    <row r="45" spans="2:12" s="24" customFormat="1" ht="15">
      <c r="B45" s="221"/>
      <c r="C45" s="222"/>
      <c r="D45" s="222"/>
      <c r="E45" s="187"/>
      <c r="F45" s="187"/>
      <c r="G45" s="187"/>
      <c r="H45" s="222"/>
      <c r="I45" s="222"/>
      <c r="J45" s="187"/>
      <c r="K45" s="187"/>
      <c r="L45" s="187"/>
    </row>
    <row r="46" spans="2:12" ht="12.7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</row>
  </sheetData>
  <sheetProtection/>
  <mergeCells count="8">
    <mergeCell ref="B3:J3"/>
    <mergeCell ref="B5:B6"/>
    <mergeCell ref="C5:F5"/>
    <mergeCell ref="G5:J5"/>
    <mergeCell ref="B25:L25"/>
    <mergeCell ref="B27:B28"/>
    <mergeCell ref="C27:G27"/>
    <mergeCell ref="H27:L27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rowBreaks count="1" manualBreakCount="1">
    <brk id="43" max="255" man="1"/>
  </rowBreaks>
  <colBreaks count="1" manualBreakCount="1">
    <brk id="12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B1:M52"/>
  <sheetViews>
    <sheetView zoomScalePageLayoutView="0" workbookViewId="0" topLeftCell="A16">
      <selection activeCell="S42" sqref="S42"/>
    </sheetView>
  </sheetViews>
  <sheetFormatPr defaultColWidth="9.140625" defaultRowHeight="12.75"/>
  <cols>
    <col min="3" max="13" width="12.7109375" style="0" customWidth="1"/>
  </cols>
  <sheetData>
    <row r="1" ht="15">
      <c r="C1" s="21" t="s">
        <v>771</v>
      </c>
    </row>
    <row r="2" ht="15.75">
      <c r="L2" s="85" t="s">
        <v>757</v>
      </c>
    </row>
    <row r="3" spans="2:12" s="24" customFormat="1" ht="20.25" customHeight="1">
      <c r="B3" s="918" t="s">
        <v>583</v>
      </c>
      <c r="C3" s="918"/>
      <c r="D3" s="918"/>
      <c r="E3" s="918"/>
      <c r="F3" s="918"/>
      <c r="G3" s="918"/>
      <c r="H3" s="918"/>
      <c r="I3" s="918"/>
      <c r="J3" s="918"/>
      <c r="K3" s="176"/>
      <c r="L3" s="176"/>
    </row>
    <row r="4" spans="2:13" s="24" customFormat="1" ht="15.75" thickBot="1">
      <c r="B4" s="177"/>
      <c r="C4" s="178"/>
      <c r="D4" s="178"/>
      <c r="E4" s="178"/>
      <c r="F4" s="178"/>
      <c r="G4" s="177"/>
      <c r="H4" s="177"/>
      <c r="I4" s="177"/>
      <c r="J4" s="179" t="s">
        <v>60</v>
      </c>
      <c r="K4" s="177"/>
      <c r="L4" s="179"/>
      <c r="M4" s="114"/>
    </row>
    <row r="5" spans="2:13" s="24" customFormat="1" ht="30" customHeight="1">
      <c r="B5" s="919" t="s">
        <v>576</v>
      </c>
      <c r="C5" s="920" t="s">
        <v>736</v>
      </c>
      <c r="D5" s="921"/>
      <c r="E5" s="921"/>
      <c r="F5" s="922"/>
      <c r="G5" s="921" t="s">
        <v>734</v>
      </c>
      <c r="H5" s="921"/>
      <c r="I5" s="921"/>
      <c r="J5" s="922"/>
      <c r="K5" s="180"/>
      <c r="L5" s="180"/>
      <c r="M5" s="114"/>
    </row>
    <row r="6" spans="2:13" s="24" customFormat="1" ht="30" customHeight="1" thickBot="1">
      <c r="B6" s="904"/>
      <c r="C6" s="223" t="s">
        <v>580</v>
      </c>
      <c r="D6" s="224" t="s">
        <v>525</v>
      </c>
      <c r="E6" s="224" t="s">
        <v>578</v>
      </c>
      <c r="F6" s="225" t="s">
        <v>579</v>
      </c>
      <c r="G6" s="223" t="s">
        <v>580</v>
      </c>
      <c r="H6" s="224" t="s">
        <v>525</v>
      </c>
      <c r="I6" s="224" t="s">
        <v>578</v>
      </c>
      <c r="J6" s="225" t="s">
        <v>579</v>
      </c>
      <c r="K6" s="181"/>
      <c r="L6" s="181"/>
      <c r="M6" s="114"/>
    </row>
    <row r="7" spans="2:13" s="24" customFormat="1" ht="15.75" thickBot="1">
      <c r="B7" s="226"/>
      <c r="C7" s="227" t="s">
        <v>581</v>
      </c>
      <c r="D7" s="228">
        <v>1</v>
      </c>
      <c r="E7" s="228">
        <v>2</v>
      </c>
      <c r="F7" s="229">
        <v>3</v>
      </c>
      <c r="G7" s="227" t="s">
        <v>581</v>
      </c>
      <c r="H7" s="228">
        <v>1</v>
      </c>
      <c r="I7" s="228">
        <v>2</v>
      </c>
      <c r="J7" s="229">
        <v>3</v>
      </c>
      <c r="K7" s="181"/>
      <c r="L7" s="181"/>
      <c r="M7" s="114"/>
    </row>
    <row r="8" spans="2:13" s="24" customFormat="1" ht="15">
      <c r="B8" s="182" t="s">
        <v>111</v>
      </c>
      <c r="C8" s="183"/>
      <c r="D8" s="184"/>
      <c r="E8" s="185"/>
      <c r="F8" s="186"/>
      <c r="G8" s="183"/>
      <c r="H8" s="184"/>
      <c r="I8" s="185"/>
      <c r="J8" s="186"/>
      <c r="K8" s="187"/>
      <c r="L8" s="187"/>
      <c r="M8" s="114"/>
    </row>
    <row r="9" spans="2:13" s="24" customFormat="1" ht="15">
      <c r="B9" s="188" t="s">
        <v>112</v>
      </c>
      <c r="C9" s="189"/>
      <c r="D9" s="190"/>
      <c r="E9" s="191"/>
      <c r="F9" s="192"/>
      <c r="G9" s="189"/>
      <c r="H9" s="190"/>
      <c r="I9" s="191"/>
      <c r="J9" s="192"/>
      <c r="K9" s="187"/>
      <c r="L9" s="187"/>
      <c r="M9" s="114"/>
    </row>
    <row r="10" spans="2:13" s="24" customFormat="1" ht="15">
      <c r="B10" s="188" t="s">
        <v>113</v>
      </c>
      <c r="C10" s="189"/>
      <c r="D10" s="190"/>
      <c r="E10" s="191"/>
      <c r="F10" s="192"/>
      <c r="G10" s="189"/>
      <c r="H10" s="190"/>
      <c r="I10" s="191"/>
      <c r="J10" s="192"/>
      <c r="K10" s="187"/>
      <c r="L10" s="187"/>
      <c r="M10" s="114"/>
    </row>
    <row r="11" spans="2:13" s="24" customFormat="1" ht="15">
      <c r="B11" s="188" t="s">
        <v>114</v>
      </c>
      <c r="C11" s="189"/>
      <c r="D11" s="190"/>
      <c r="E11" s="191"/>
      <c r="F11" s="192"/>
      <c r="G11" s="189"/>
      <c r="H11" s="190"/>
      <c r="I11" s="191"/>
      <c r="J11" s="192"/>
      <c r="K11" s="187"/>
      <c r="L11" s="187"/>
      <c r="M11" s="114"/>
    </row>
    <row r="12" spans="2:13" s="24" customFormat="1" ht="15">
      <c r="B12" s="188" t="s">
        <v>115</v>
      </c>
      <c r="C12" s="189"/>
      <c r="D12" s="190"/>
      <c r="E12" s="191"/>
      <c r="F12" s="192"/>
      <c r="G12" s="189"/>
      <c r="H12" s="190"/>
      <c r="I12" s="191"/>
      <c r="J12" s="192"/>
      <c r="K12" s="187"/>
      <c r="L12" s="187"/>
      <c r="M12" s="114"/>
    </row>
    <row r="13" spans="2:13" s="24" customFormat="1" ht="15">
      <c r="B13" s="188" t="s">
        <v>116</v>
      </c>
      <c r="C13" s="189"/>
      <c r="D13" s="190"/>
      <c r="E13" s="191"/>
      <c r="F13" s="192"/>
      <c r="G13" s="189"/>
      <c r="H13" s="190"/>
      <c r="I13" s="191"/>
      <c r="J13" s="192"/>
      <c r="K13" s="187"/>
      <c r="L13" s="187"/>
      <c r="M13" s="114"/>
    </row>
    <row r="14" spans="2:13" s="24" customFormat="1" ht="15">
      <c r="B14" s="188" t="s">
        <v>117</v>
      </c>
      <c r="C14" s="189"/>
      <c r="D14" s="190"/>
      <c r="E14" s="191"/>
      <c r="F14" s="192"/>
      <c r="G14" s="189"/>
      <c r="H14" s="190"/>
      <c r="I14" s="191"/>
      <c r="J14" s="192"/>
      <c r="K14" s="187"/>
      <c r="L14" s="187"/>
      <c r="M14" s="114"/>
    </row>
    <row r="15" spans="2:13" s="24" customFormat="1" ht="15">
      <c r="B15" s="188" t="s">
        <v>118</v>
      </c>
      <c r="C15" s="189"/>
      <c r="D15" s="190"/>
      <c r="E15" s="191"/>
      <c r="F15" s="192"/>
      <c r="G15" s="189"/>
      <c r="H15" s="190"/>
      <c r="I15" s="191"/>
      <c r="J15" s="192"/>
      <c r="K15" s="187"/>
      <c r="L15" s="187"/>
      <c r="M15" s="114"/>
    </row>
    <row r="16" spans="2:13" s="24" customFormat="1" ht="15">
      <c r="B16" s="188" t="s">
        <v>119</v>
      </c>
      <c r="C16" s="189"/>
      <c r="D16" s="190"/>
      <c r="E16" s="191"/>
      <c r="F16" s="192"/>
      <c r="G16" s="189"/>
      <c r="H16" s="190"/>
      <c r="I16" s="191"/>
      <c r="J16" s="192"/>
      <c r="K16" s="187"/>
      <c r="L16" s="187"/>
      <c r="M16" s="114"/>
    </row>
    <row r="17" spans="2:13" s="24" customFormat="1" ht="15">
      <c r="B17" s="188" t="s">
        <v>120</v>
      </c>
      <c r="C17" s="189"/>
      <c r="D17" s="190"/>
      <c r="E17" s="191"/>
      <c r="F17" s="192"/>
      <c r="G17" s="189"/>
      <c r="H17" s="190"/>
      <c r="I17" s="191"/>
      <c r="J17" s="192"/>
      <c r="K17" s="187"/>
      <c r="L17" s="187"/>
      <c r="M17" s="114"/>
    </row>
    <row r="18" spans="2:13" s="24" customFormat="1" ht="15">
      <c r="B18" s="188" t="s">
        <v>121</v>
      </c>
      <c r="C18" s="189"/>
      <c r="D18" s="190"/>
      <c r="E18" s="191"/>
      <c r="F18" s="192"/>
      <c r="G18" s="189"/>
      <c r="H18" s="190"/>
      <c r="I18" s="191"/>
      <c r="J18" s="192"/>
      <c r="K18" s="187"/>
      <c r="L18" s="187"/>
      <c r="M18" s="114"/>
    </row>
    <row r="19" spans="2:13" s="24" customFormat="1" ht="15.75" thickBot="1">
      <c r="B19" s="193" t="s">
        <v>122</v>
      </c>
      <c r="C19" s="194"/>
      <c r="D19" s="195"/>
      <c r="E19" s="196"/>
      <c r="F19" s="197"/>
      <c r="G19" s="194"/>
      <c r="H19" s="195"/>
      <c r="I19" s="196"/>
      <c r="J19" s="197"/>
      <c r="K19" s="187"/>
      <c r="L19" s="187"/>
      <c r="M19" s="114"/>
    </row>
    <row r="20" spans="2:13" s="24" customFormat="1" ht="15.75" thickBot="1">
      <c r="B20" s="198" t="s">
        <v>21</v>
      </c>
      <c r="C20" s="199"/>
      <c r="D20" s="200"/>
      <c r="E20" s="201"/>
      <c r="F20" s="202"/>
      <c r="G20" s="199"/>
      <c r="H20" s="200"/>
      <c r="I20" s="201"/>
      <c r="J20" s="202"/>
      <c r="K20" s="187"/>
      <c r="L20" s="187"/>
      <c r="M20" s="114"/>
    </row>
    <row r="21" spans="2:13" s="24" customFormat="1" ht="15.75" thickBot="1">
      <c r="B21" s="203" t="s">
        <v>123</v>
      </c>
      <c r="C21" s="204"/>
      <c r="D21" s="205"/>
      <c r="E21" s="206"/>
      <c r="F21" s="207"/>
      <c r="G21" s="204"/>
      <c r="H21" s="205"/>
      <c r="I21" s="206"/>
      <c r="J21" s="207"/>
      <c r="K21" s="187"/>
      <c r="L21" s="187"/>
      <c r="M21" s="114"/>
    </row>
    <row r="22" spans="2:12" s="24" customFormat="1" ht="12.75"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</row>
    <row r="23" spans="2:12" s="24" customFormat="1" ht="12.75"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</row>
    <row r="24" spans="2:12" s="24" customFormat="1" ht="12.75"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</row>
    <row r="25" spans="2:12" s="24" customFormat="1" ht="20.25" customHeight="1">
      <c r="B25" s="918" t="s">
        <v>584</v>
      </c>
      <c r="C25" s="918"/>
      <c r="D25" s="918"/>
      <c r="E25" s="918"/>
      <c r="F25" s="918"/>
      <c r="G25" s="918"/>
      <c r="H25" s="918"/>
      <c r="I25" s="918"/>
      <c r="J25" s="918"/>
      <c r="K25" s="918"/>
      <c r="L25" s="918"/>
    </row>
    <row r="26" spans="2:12" s="24" customFormat="1" ht="15.75" thickBot="1">
      <c r="B26" s="209"/>
      <c r="C26" s="210"/>
      <c r="D26" s="210"/>
      <c r="E26" s="210"/>
      <c r="F26" s="210"/>
      <c r="G26" s="209"/>
      <c r="H26" s="187"/>
      <c r="I26" s="187"/>
      <c r="J26" s="187"/>
      <c r="K26" s="177"/>
      <c r="L26" s="179" t="s">
        <v>60</v>
      </c>
    </row>
    <row r="27" spans="2:12" s="24" customFormat="1" ht="30" customHeight="1">
      <c r="B27" s="908" t="s">
        <v>576</v>
      </c>
      <c r="C27" s="924" t="s">
        <v>738</v>
      </c>
      <c r="D27" s="921"/>
      <c r="E27" s="921"/>
      <c r="F27" s="921"/>
      <c r="G27" s="922"/>
      <c r="H27" s="920" t="s">
        <v>735</v>
      </c>
      <c r="I27" s="921"/>
      <c r="J27" s="921"/>
      <c r="K27" s="921"/>
      <c r="L27" s="922"/>
    </row>
    <row r="28" spans="2:12" s="24" customFormat="1" ht="30" customHeight="1" thickBot="1">
      <c r="B28" s="923"/>
      <c r="C28" s="224" t="s">
        <v>580</v>
      </c>
      <c r="D28" s="224" t="s">
        <v>525</v>
      </c>
      <c r="E28" s="224" t="s">
        <v>578</v>
      </c>
      <c r="F28" s="224" t="s">
        <v>579</v>
      </c>
      <c r="G28" s="230" t="s">
        <v>582</v>
      </c>
      <c r="H28" s="224" t="s">
        <v>580</v>
      </c>
      <c r="I28" s="224" t="s">
        <v>525</v>
      </c>
      <c r="J28" s="224" t="s">
        <v>578</v>
      </c>
      <c r="K28" s="224" t="s">
        <v>579</v>
      </c>
      <c r="L28" s="230" t="s">
        <v>582</v>
      </c>
    </row>
    <row r="29" spans="2:12" s="24" customFormat="1" ht="15.75" thickBot="1">
      <c r="B29" s="231"/>
      <c r="C29" s="228" t="s">
        <v>581</v>
      </c>
      <c r="D29" s="228">
        <v>1</v>
      </c>
      <c r="E29" s="228">
        <v>2</v>
      </c>
      <c r="F29" s="228">
        <v>3</v>
      </c>
      <c r="G29" s="232">
        <v>4</v>
      </c>
      <c r="H29" s="228" t="s">
        <v>581</v>
      </c>
      <c r="I29" s="228">
        <v>1</v>
      </c>
      <c r="J29" s="228">
        <v>2</v>
      </c>
      <c r="K29" s="228">
        <v>3</v>
      </c>
      <c r="L29" s="232">
        <v>4</v>
      </c>
    </row>
    <row r="30" spans="2:12" s="24" customFormat="1" ht="15">
      <c r="B30" s="211" t="s">
        <v>111</v>
      </c>
      <c r="C30" s="184"/>
      <c r="D30" s="184"/>
      <c r="E30" s="185"/>
      <c r="F30" s="185"/>
      <c r="G30" s="186"/>
      <c r="H30" s="212"/>
      <c r="I30" s="184"/>
      <c r="J30" s="185"/>
      <c r="K30" s="185"/>
      <c r="L30" s="186"/>
    </row>
    <row r="31" spans="2:12" s="24" customFormat="1" ht="15">
      <c r="B31" s="213" t="s">
        <v>112</v>
      </c>
      <c r="C31" s="190"/>
      <c r="D31" s="190"/>
      <c r="E31" s="191"/>
      <c r="F31" s="191"/>
      <c r="G31" s="192"/>
      <c r="H31" s="214"/>
      <c r="I31" s="190"/>
      <c r="J31" s="191"/>
      <c r="K31" s="191"/>
      <c r="L31" s="192"/>
    </row>
    <row r="32" spans="2:12" s="24" customFormat="1" ht="15">
      <c r="B32" s="213" t="s">
        <v>113</v>
      </c>
      <c r="C32" s="190"/>
      <c r="D32" s="190"/>
      <c r="E32" s="191"/>
      <c r="F32" s="191"/>
      <c r="G32" s="192"/>
      <c r="H32" s="214"/>
      <c r="I32" s="190"/>
      <c r="J32" s="191"/>
      <c r="K32" s="191"/>
      <c r="L32" s="192"/>
    </row>
    <row r="33" spans="2:12" s="24" customFormat="1" ht="15">
      <c r="B33" s="213" t="s">
        <v>114</v>
      </c>
      <c r="C33" s="190"/>
      <c r="D33" s="190"/>
      <c r="E33" s="191"/>
      <c r="F33" s="191"/>
      <c r="G33" s="192"/>
      <c r="H33" s="214"/>
      <c r="I33" s="190"/>
      <c r="J33" s="191"/>
      <c r="K33" s="191"/>
      <c r="L33" s="192"/>
    </row>
    <row r="34" spans="2:12" s="24" customFormat="1" ht="15">
      <c r="B34" s="213" t="s">
        <v>115</v>
      </c>
      <c r="C34" s="190"/>
      <c r="D34" s="190"/>
      <c r="E34" s="191"/>
      <c r="F34" s="191"/>
      <c r="G34" s="192"/>
      <c r="H34" s="214"/>
      <c r="I34" s="190"/>
      <c r="J34" s="191"/>
      <c r="K34" s="191"/>
      <c r="L34" s="192"/>
    </row>
    <row r="35" spans="2:12" s="24" customFormat="1" ht="15">
      <c r="B35" s="213" t="s">
        <v>116</v>
      </c>
      <c r="C35" s="190"/>
      <c r="D35" s="190"/>
      <c r="E35" s="191"/>
      <c r="F35" s="191"/>
      <c r="G35" s="192"/>
      <c r="H35" s="214"/>
      <c r="I35" s="190"/>
      <c r="J35" s="191"/>
      <c r="K35" s="191"/>
      <c r="L35" s="192"/>
    </row>
    <row r="36" spans="2:12" s="24" customFormat="1" ht="15">
      <c r="B36" s="213" t="s">
        <v>117</v>
      </c>
      <c r="C36" s="190"/>
      <c r="D36" s="190"/>
      <c r="E36" s="191"/>
      <c r="F36" s="191"/>
      <c r="G36" s="192"/>
      <c r="H36" s="214"/>
      <c r="I36" s="190"/>
      <c r="J36" s="191"/>
      <c r="K36" s="191"/>
      <c r="L36" s="192"/>
    </row>
    <row r="37" spans="2:12" s="24" customFormat="1" ht="15">
      <c r="B37" s="213" t="s">
        <v>118</v>
      </c>
      <c r="C37" s="190"/>
      <c r="D37" s="190"/>
      <c r="E37" s="191"/>
      <c r="F37" s="191"/>
      <c r="G37" s="192"/>
      <c r="H37" s="214"/>
      <c r="I37" s="190"/>
      <c r="J37" s="191"/>
      <c r="K37" s="191"/>
      <c r="L37" s="192"/>
    </row>
    <row r="38" spans="2:12" s="24" customFormat="1" ht="15">
      <c r="B38" s="213" t="s">
        <v>119</v>
      </c>
      <c r="C38" s="190"/>
      <c r="D38" s="190"/>
      <c r="E38" s="191"/>
      <c r="F38" s="191"/>
      <c r="G38" s="192"/>
      <c r="H38" s="214"/>
      <c r="I38" s="190"/>
      <c r="J38" s="191"/>
      <c r="K38" s="191"/>
      <c r="L38" s="192"/>
    </row>
    <row r="39" spans="2:12" s="24" customFormat="1" ht="15">
      <c r="B39" s="213" t="s">
        <v>120</v>
      </c>
      <c r="C39" s="190"/>
      <c r="D39" s="190"/>
      <c r="E39" s="191"/>
      <c r="F39" s="191"/>
      <c r="G39" s="192"/>
      <c r="H39" s="214"/>
      <c r="I39" s="190"/>
      <c r="J39" s="191"/>
      <c r="K39" s="191"/>
      <c r="L39" s="192"/>
    </row>
    <row r="40" spans="2:12" s="24" customFormat="1" ht="15">
      <c r="B40" s="213" t="s">
        <v>121</v>
      </c>
      <c r="C40" s="190"/>
      <c r="D40" s="190"/>
      <c r="E40" s="191"/>
      <c r="F40" s="191"/>
      <c r="G40" s="192"/>
      <c r="H40" s="214"/>
      <c r="I40" s="190"/>
      <c r="J40" s="191"/>
      <c r="K40" s="191"/>
      <c r="L40" s="192"/>
    </row>
    <row r="41" spans="2:12" s="24" customFormat="1" ht="15.75" thickBot="1">
      <c r="B41" s="215" t="s">
        <v>122</v>
      </c>
      <c r="C41" s="195"/>
      <c r="D41" s="195"/>
      <c r="E41" s="196"/>
      <c r="F41" s="196"/>
      <c r="G41" s="197"/>
      <c r="H41" s="216"/>
      <c r="I41" s="195"/>
      <c r="J41" s="196"/>
      <c r="K41" s="196"/>
      <c r="L41" s="197"/>
    </row>
    <row r="42" spans="2:12" s="24" customFormat="1" ht="15.75" thickBot="1">
      <c r="B42" s="217" t="s">
        <v>21</v>
      </c>
      <c r="C42" s="200"/>
      <c r="D42" s="200"/>
      <c r="E42" s="201"/>
      <c r="F42" s="201"/>
      <c r="G42" s="202"/>
      <c r="H42" s="218"/>
      <c r="I42" s="200"/>
      <c r="J42" s="201"/>
      <c r="K42" s="201"/>
      <c r="L42" s="202"/>
    </row>
    <row r="43" spans="2:12" s="24" customFormat="1" ht="15.75" thickBot="1">
      <c r="B43" s="219" t="s">
        <v>123</v>
      </c>
      <c r="C43" s="205"/>
      <c r="D43" s="205"/>
      <c r="E43" s="206"/>
      <c r="F43" s="206"/>
      <c r="G43" s="207"/>
      <c r="H43" s="220"/>
      <c r="I43" s="205"/>
      <c r="J43" s="206"/>
      <c r="K43" s="206"/>
      <c r="L43" s="207"/>
    </row>
    <row r="44" spans="2:12" ht="12.7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</row>
    <row r="52" ht="12.75">
      <c r="K52" s="24" t="s">
        <v>756</v>
      </c>
    </row>
  </sheetData>
  <sheetProtection/>
  <mergeCells count="8">
    <mergeCell ref="B27:B28"/>
    <mergeCell ref="C27:G27"/>
    <mergeCell ref="H27:L27"/>
    <mergeCell ref="B3:J3"/>
    <mergeCell ref="C5:F5"/>
    <mergeCell ref="G5:J5"/>
    <mergeCell ref="B5:B6"/>
    <mergeCell ref="B25:L25"/>
  </mergeCells>
  <printOptions/>
  <pageMargins left="0.5511811023622047" right="0.35433070866141736" top="0.984251968503937" bottom="0.984251968503937" header="0.5118110236220472" footer="0.5118110236220472"/>
  <pageSetup horizontalDpi="300" verticalDpi="300" orientation="portrait" scale="70" r:id="rId1"/>
  <colBreaks count="1" manualBreakCount="1">
    <brk id="12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A1:U48"/>
  <sheetViews>
    <sheetView zoomScale="85" zoomScaleNormal="85" zoomScalePageLayoutView="0" workbookViewId="0" topLeftCell="D22">
      <selection activeCell="S29" sqref="S29"/>
    </sheetView>
  </sheetViews>
  <sheetFormatPr defaultColWidth="9.140625" defaultRowHeight="12.75"/>
  <cols>
    <col min="1" max="1" width="9.140625" style="14" customWidth="1"/>
    <col min="2" max="2" width="29.7109375" style="14" customWidth="1"/>
    <col min="3" max="3" width="30.28125" style="14" customWidth="1"/>
    <col min="4" max="4" width="14.140625" style="14" customWidth="1"/>
    <col min="5" max="5" width="12.28125" style="14" customWidth="1"/>
    <col min="6" max="6" width="25.28125" style="14" customWidth="1"/>
    <col min="7" max="7" width="25.140625" style="14" customWidth="1"/>
    <col min="8" max="13" width="13.7109375" style="14" customWidth="1"/>
    <col min="14" max="14" width="26.7109375" style="14" customWidth="1"/>
    <col min="15" max="15" width="26.421875" style="14" customWidth="1"/>
    <col min="16" max="16" width="24.140625" style="14" customWidth="1"/>
    <col min="17" max="17" width="26.7109375" style="14" customWidth="1"/>
    <col min="18" max="21" width="12.28125" style="14" customWidth="1"/>
    <col min="22" max="16384" width="9.140625" style="14" customWidth="1"/>
  </cols>
  <sheetData>
    <row r="1" ht="15.75">
      <c r="C1" s="21" t="s">
        <v>771</v>
      </c>
    </row>
    <row r="2" spans="17:21" ht="15.75">
      <c r="Q2" s="85" t="s">
        <v>758</v>
      </c>
      <c r="U2" s="85"/>
    </row>
    <row r="4" ht="15.75">
      <c r="A4" s="82"/>
    </row>
    <row r="5" spans="1:21" ht="15.75">
      <c r="A5" s="82"/>
      <c r="B5" s="825" t="s">
        <v>622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  <c r="N5" s="825"/>
      <c r="O5" s="825"/>
      <c r="P5" s="825"/>
      <c r="Q5" s="825"/>
      <c r="R5" s="83"/>
      <c r="S5" s="83"/>
      <c r="T5" s="83"/>
      <c r="U5" s="83"/>
    </row>
    <row r="6" spans="4:17" ht="16.5" thickBot="1">
      <c r="D6" s="83"/>
      <c r="E6" s="83"/>
      <c r="F6" s="83"/>
      <c r="G6" s="83"/>
      <c r="Q6" s="85"/>
    </row>
    <row r="7" spans="2:17" ht="35.25" customHeight="1">
      <c r="B7" s="939" t="s">
        <v>623</v>
      </c>
      <c r="C7" s="936" t="s">
        <v>624</v>
      </c>
      <c r="D7" s="849" t="s">
        <v>625</v>
      </c>
      <c r="E7" s="466" t="s">
        <v>626</v>
      </c>
      <c r="F7" s="849" t="s">
        <v>813</v>
      </c>
      <c r="G7" s="849" t="s">
        <v>820</v>
      </c>
      <c r="H7" s="849" t="s">
        <v>627</v>
      </c>
      <c r="I7" s="849" t="s">
        <v>628</v>
      </c>
      <c r="J7" s="849" t="s">
        <v>629</v>
      </c>
      <c r="K7" s="849" t="s">
        <v>630</v>
      </c>
      <c r="L7" s="849" t="s">
        <v>631</v>
      </c>
      <c r="M7" s="849" t="s">
        <v>632</v>
      </c>
      <c r="N7" s="830" t="s">
        <v>633</v>
      </c>
      <c r="O7" s="830"/>
      <c r="P7" s="929" t="s">
        <v>817</v>
      </c>
      <c r="Q7" s="938" t="s">
        <v>818</v>
      </c>
    </row>
    <row r="8" spans="2:17" ht="42.75" customHeight="1" thickBot="1">
      <c r="B8" s="940"/>
      <c r="C8" s="937"/>
      <c r="D8" s="850"/>
      <c r="E8" s="467" t="s">
        <v>636</v>
      </c>
      <c r="F8" s="850"/>
      <c r="G8" s="850"/>
      <c r="H8" s="850"/>
      <c r="I8" s="850"/>
      <c r="J8" s="850"/>
      <c r="K8" s="850"/>
      <c r="L8" s="850"/>
      <c r="M8" s="850"/>
      <c r="N8" s="392" t="s">
        <v>637</v>
      </c>
      <c r="O8" s="392" t="s">
        <v>638</v>
      </c>
      <c r="P8" s="930"/>
      <c r="Q8" s="858"/>
    </row>
    <row r="9" spans="2:17" ht="15.75">
      <c r="B9" s="468" t="s">
        <v>639</v>
      </c>
      <c r="C9" s="469" t="s">
        <v>809</v>
      </c>
      <c r="D9" s="470" t="s">
        <v>811</v>
      </c>
      <c r="E9" s="470" t="s">
        <v>812</v>
      </c>
      <c r="F9" s="470">
        <v>6835.05</v>
      </c>
      <c r="G9" s="470">
        <v>811747.63</v>
      </c>
      <c r="H9" s="471">
        <v>2014</v>
      </c>
      <c r="I9" s="471" t="s">
        <v>815</v>
      </c>
      <c r="J9" s="471" t="s">
        <v>814</v>
      </c>
      <c r="K9" s="471" t="s">
        <v>816</v>
      </c>
      <c r="L9" s="632">
        <v>0.02</v>
      </c>
      <c r="M9" s="471">
        <v>2</v>
      </c>
      <c r="N9" s="470">
        <v>324692.22</v>
      </c>
      <c r="O9" s="472">
        <v>14809.37</v>
      </c>
      <c r="P9" s="470">
        <v>4101.03</v>
      </c>
      <c r="Q9" s="473">
        <v>487048.58</v>
      </c>
    </row>
    <row r="10" spans="2:17" ht="15.75">
      <c r="B10" s="474" t="s">
        <v>640</v>
      </c>
      <c r="C10" s="420" t="s">
        <v>810</v>
      </c>
      <c r="D10" s="36"/>
      <c r="E10" s="36"/>
      <c r="F10" s="36"/>
      <c r="G10" s="475"/>
      <c r="H10" s="36"/>
      <c r="I10" s="36"/>
      <c r="J10" s="36"/>
      <c r="K10" s="36"/>
      <c r="L10" s="36"/>
      <c r="M10" s="36"/>
      <c r="N10" s="420"/>
      <c r="O10" s="475"/>
      <c r="P10" s="36"/>
      <c r="Q10" s="37"/>
    </row>
    <row r="11" spans="2:17" ht="15.75">
      <c r="B11" s="474" t="s">
        <v>640</v>
      </c>
      <c r="C11" s="420"/>
      <c r="D11" s="36"/>
      <c r="E11" s="36"/>
      <c r="F11" s="36"/>
      <c r="G11" s="475"/>
      <c r="H11" s="36"/>
      <c r="I11" s="36"/>
      <c r="J11" s="36"/>
      <c r="K11" s="36"/>
      <c r="L11" s="36"/>
      <c r="M11" s="36"/>
      <c r="N11" s="420"/>
      <c r="O11" s="475"/>
      <c r="P11" s="36"/>
      <c r="Q11" s="37"/>
    </row>
    <row r="12" spans="2:17" ht="15.75">
      <c r="B12" s="474" t="s">
        <v>640</v>
      </c>
      <c r="C12" s="420"/>
      <c r="D12" s="36"/>
      <c r="E12" s="36"/>
      <c r="F12" s="36"/>
      <c r="G12" s="475"/>
      <c r="H12" s="36"/>
      <c r="I12" s="36"/>
      <c r="J12" s="36"/>
      <c r="K12" s="36"/>
      <c r="L12" s="36"/>
      <c r="M12" s="36"/>
      <c r="N12" s="420"/>
      <c r="O12" s="475"/>
      <c r="P12" s="36"/>
      <c r="Q12" s="37"/>
    </row>
    <row r="13" spans="2:17" ht="15.75">
      <c r="B13" s="474" t="s">
        <v>640</v>
      </c>
      <c r="C13" s="420"/>
      <c r="D13" s="36"/>
      <c r="E13" s="36"/>
      <c r="F13" s="36"/>
      <c r="G13" s="475"/>
      <c r="H13" s="36"/>
      <c r="I13" s="36"/>
      <c r="J13" s="36"/>
      <c r="K13" s="36"/>
      <c r="L13" s="36"/>
      <c r="M13" s="36"/>
      <c r="N13" s="420"/>
      <c r="O13" s="475"/>
      <c r="P13" s="36"/>
      <c r="Q13" s="37"/>
    </row>
    <row r="14" spans="2:17" ht="15.75">
      <c r="B14" s="474" t="s">
        <v>640</v>
      </c>
      <c r="C14" s="420"/>
      <c r="D14" s="36"/>
      <c r="E14" s="36"/>
      <c r="F14" s="36"/>
      <c r="G14" s="475"/>
      <c r="H14" s="36"/>
      <c r="I14" s="36"/>
      <c r="J14" s="36"/>
      <c r="K14" s="36"/>
      <c r="L14" s="36"/>
      <c r="M14" s="36"/>
      <c r="N14" s="420"/>
      <c r="O14" s="475"/>
      <c r="P14" s="36"/>
      <c r="Q14" s="37"/>
    </row>
    <row r="15" spans="2:17" ht="15.75">
      <c r="B15" s="476" t="s">
        <v>641</v>
      </c>
      <c r="C15" s="477"/>
      <c r="D15" s="36"/>
      <c r="E15" s="36"/>
      <c r="F15" s="36"/>
      <c r="G15" s="475"/>
      <c r="H15" s="36"/>
      <c r="I15" s="36"/>
      <c r="J15" s="36"/>
      <c r="K15" s="36"/>
      <c r="L15" s="36"/>
      <c r="M15" s="36"/>
      <c r="N15" s="420"/>
      <c r="O15" s="475"/>
      <c r="P15" s="36"/>
      <c r="Q15" s="37"/>
    </row>
    <row r="16" spans="2:17" ht="15.75">
      <c r="B16" s="474" t="s">
        <v>640</v>
      </c>
      <c r="C16" s="420"/>
      <c r="D16" s="36"/>
      <c r="E16" s="36"/>
      <c r="F16" s="36"/>
      <c r="G16" s="475"/>
      <c r="H16" s="36"/>
      <c r="I16" s="36"/>
      <c r="J16" s="36"/>
      <c r="K16" s="36"/>
      <c r="L16" s="36"/>
      <c r="M16" s="36"/>
      <c r="N16" s="420"/>
      <c r="O16" s="475"/>
      <c r="P16" s="36"/>
      <c r="Q16" s="37"/>
    </row>
    <row r="17" spans="2:17" ht="15.75">
      <c r="B17" s="474" t="s">
        <v>640</v>
      </c>
      <c r="C17" s="420"/>
      <c r="D17" s="36"/>
      <c r="E17" s="36"/>
      <c r="F17" s="36"/>
      <c r="G17" s="475"/>
      <c r="H17" s="36"/>
      <c r="I17" s="36"/>
      <c r="J17" s="36"/>
      <c r="K17" s="36"/>
      <c r="L17" s="36"/>
      <c r="M17" s="36"/>
      <c r="N17" s="420"/>
      <c r="O17" s="475"/>
      <c r="P17" s="36"/>
      <c r="Q17" s="37"/>
    </row>
    <row r="18" spans="2:17" ht="15.75">
      <c r="B18" s="474" t="s">
        <v>640</v>
      </c>
      <c r="C18" s="420"/>
      <c r="D18" s="36"/>
      <c r="E18" s="36"/>
      <c r="F18" s="36"/>
      <c r="G18" s="475"/>
      <c r="H18" s="36"/>
      <c r="I18" s="36"/>
      <c r="J18" s="36"/>
      <c r="K18" s="36"/>
      <c r="L18" s="36"/>
      <c r="M18" s="36"/>
      <c r="N18" s="420"/>
      <c r="O18" s="475"/>
      <c r="P18" s="36"/>
      <c r="Q18" s="37"/>
    </row>
    <row r="19" spans="2:17" ht="15.75">
      <c r="B19" s="474" t="s">
        <v>640</v>
      </c>
      <c r="C19" s="420"/>
      <c r="D19" s="36"/>
      <c r="E19" s="36"/>
      <c r="F19" s="36"/>
      <c r="G19" s="475"/>
      <c r="H19" s="36"/>
      <c r="I19" s="36"/>
      <c r="J19" s="36"/>
      <c r="K19" s="36"/>
      <c r="L19" s="36"/>
      <c r="M19" s="36"/>
      <c r="N19" s="420"/>
      <c r="O19" s="475"/>
      <c r="P19" s="36"/>
      <c r="Q19" s="37"/>
    </row>
    <row r="20" spans="2:17" ht="16.5" thickBot="1">
      <c r="B20" s="478" t="s">
        <v>640</v>
      </c>
      <c r="C20" s="479"/>
      <c r="D20" s="480"/>
      <c r="E20" s="480"/>
      <c r="F20" s="480"/>
      <c r="G20" s="481"/>
      <c r="H20" s="36"/>
      <c r="I20" s="36"/>
      <c r="J20" s="36"/>
      <c r="K20" s="36"/>
      <c r="L20" s="36"/>
      <c r="M20" s="36"/>
      <c r="N20" s="479"/>
      <c r="O20" s="481"/>
      <c r="P20" s="482"/>
      <c r="Q20" s="96"/>
    </row>
    <row r="21" spans="2:17" ht="16.5" thickBot="1">
      <c r="B21" s="483" t="s">
        <v>642</v>
      </c>
      <c r="C21" s="484"/>
      <c r="D21" s="485"/>
      <c r="E21" s="486"/>
      <c r="F21" s="487"/>
      <c r="G21" s="488"/>
      <c r="H21" s="489"/>
      <c r="I21" s="482"/>
      <c r="J21" s="482"/>
      <c r="K21" s="482"/>
      <c r="L21" s="482"/>
      <c r="M21" s="482"/>
      <c r="N21" s="485"/>
      <c r="O21" s="486"/>
      <c r="P21" s="487"/>
      <c r="Q21" s="488"/>
    </row>
    <row r="22" spans="2:16" ht="16.5" thickBot="1">
      <c r="B22" s="490" t="s">
        <v>643</v>
      </c>
      <c r="C22" s="491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2:16" ht="16.5" thickBot="1">
      <c r="B23" s="492" t="s">
        <v>644</v>
      </c>
      <c r="C23" s="493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  <row r="24" spans="8:13" ht="15.75">
      <c r="H24" s="28"/>
      <c r="I24" s="28"/>
      <c r="J24" s="28"/>
      <c r="K24" s="28"/>
      <c r="L24" s="28"/>
      <c r="M24" s="28"/>
    </row>
    <row r="25" spans="2:13" ht="15.75">
      <c r="B25" s="360"/>
      <c r="C25" s="360"/>
      <c r="H25" s="28"/>
      <c r="I25" s="28"/>
      <c r="J25" s="28"/>
      <c r="K25" s="28"/>
      <c r="L25" s="28"/>
      <c r="M25" s="28"/>
    </row>
    <row r="26" spans="8:13" ht="15.75">
      <c r="H26" s="28"/>
      <c r="I26" s="28"/>
      <c r="J26" s="28"/>
      <c r="K26" s="28"/>
      <c r="L26" s="28"/>
      <c r="M26" s="28"/>
    </row>
    <row r="28" spans="2:16" ht="15.75">
      <c r="B28" s="825" t="s">
        <v>646</v>
      </c>
      <c r="C28" s="825"/>
      <c r="D28" s="825"/>
      <c r="E28" s="825"/>
      <c r="F28" s="825"/>
      <c r="G28" s="825"/>
      <c r="H28" s="825"/>
      <c r="I28" s="825"/>
      <c r="J28" s="825"/>
      <c r="K28" s="825"/>
      <c r="L28" s="825"/>
      <c r="M28" s="825"/>
      <c r="N28" s="825"/>
      <c r="O28" s="825"/>
      <c r="P28" s="825"/>
    </row>
    <row r="29" spans="2:19" ht="16.5" thickBot="1">
      <c r="B29" s="83"/>
      <c r="C29" s="83"/>
      <c r="D29" s="83"/>
      <c r="E29" s="83"/>
      <c r="F29" s="83"/>
      <c r="G29" s="83"/>
      <c r="N29" s="83"/>
      <c r="O29" s="83"/>
      <c r="P29" s="83"/>
      <c r="Q29" s="28"/>
      <c r="R29" s="496"/>
      <c r="S29" s="1"/>
    </row>
    <row r="30" spans="1:18" ht="42" customHeight="1">
      <c r="A30" s="494"/>
      <c r="B30" s="934" t="s">
        <v>623</v>
      </c>
      <c r="C30" s="936" t="s">
        <v>624</v>
      </c>
      <c r="D30" s="849" t="s">
        <v>625</v>
      </c>
      <c r="E30" s="466" t="s">
        <v>626</v>
      </c>
      <c r="F30" s="849" t="s">
        <v>627</v>
      </c>
      <c r="G30" s="849" t="s">
        <v>628</v>
      </c>
      <c r="H30" s="849" t="s">
        <v>629</v>
      </c>
      <c r="I30" s="849" t="s">
        <v>630</v>
      </c>
      <c r="J30" s="849" t="s">
        <v>631</v>
      </c>
      <c r="K30" s="849" t="s">
        <v>632</v>
      </c>
      <c r="L30" s="828" t="s">
        <v>633</v>
      </c>
      <c r="M30" s="841"/>
      <c r="N30" s="804"/>
      <c r="O30" s="929" t="s">
        <v>634</v>
      </c>
      <c r="P30" s="857" t="s">
        <v>635</v>
      </c>
      <c r="Q30" s="933"/>
      <c r="R30" s="28"/>
    </row>
    <row r="31" spans="1:18" ht="38.25" customHeight="1" thickBot="1">
      <c r="A31" s="494"/>
      <c r="B31" s="935"/>
      <c r="C31" s="937"/>
      <c r="D31" s="850"/>
      <c r="E31" s="467" t="s">
        <v>636</v>
      </c>
      <c r="F31" s="850"/>
      <c r="G31" s="850"/>
      <c r="H31" s="850"/>
      <c r="I31" s="850"/>
      <c r="J31" s="850"/>
      <c r="K31" s="850"/>
      <c r="L31" s="931" t="s">
        <v>637</v>
      </c>
      <c r="M31" s="930"/>
      <c r="N31" s="467" t="s">
        <v>638</v>
      </c>
      <c r="O31" s="930"/>
      <c r="P31" s="858"/>
      <c r="Q31" s="933"/>
      <c r="R31" s="28"/>
    </row>
    <row r="32" spans="1:18" ht="15.75">
      <c r="A32" s="494"/>
      <c r="B32" s="497" t="s">
        <v>639</v>
      </c>
      <c r="C32" s="470"/>
      <c r="D32" s="470"/>
      <c r="E32" s="470"/>
      <c r="F32" s="503"/>
      <c r="G32" s="470"/>
      <c r="H32" s="470"/>
      <c r="I32" s="470"/>
      <c r="J32" s="470"/>
      <c r="K32" s="470"/>
      <c r="L32" s="932"/>
      <c r="M32" s="932"/>
      <c r="N32" s="470"/>
      <c r="O32" s="470"/>
      <c r="P32" s="501"/>
      <c r="Q32" s="28"/>
      <c r="R32" s="28"/>
    </row>
    <row r="33" spans="1:18" ht="15.75">
      <c r="A33" s="494"/>
      <c r="B33" s="498" t="s">
        <v>640</v>
      </c>
      <c r="C33" s="36"/>
      <c r="D33" s="36"/>
      <c r="E33" s="36"/>
      <c r="F33" s="36"/>
      <c r="G33" s="36"/>
      <c r="H33" s="36"/>
      <c r="I33" s="36"/>
      <c r="J33" s="36"/>
      <c r="K33" s="36"/>
      <c r="L33" s="925"/>
      <c r="M33" s="925"/>
      <c r="N33" s="36"/>
      <c r="O33" s="36"/>
      <c r="P33" s="37"/>
      <c r="Q33" s="28"/>
      <c r="R33" s="28"/>
    </row>
    <row r="34" spans="1:18" ht="15.75">
      <c r="A34" s="494"/>
      <c r="B34" s="498" t="s">
        <v>640</v>
      </c>
      <c r="C34" s="36"/>
      <c r="D34" s="36"/>
      <c r="E34" s="36"/>
      <c r="F34" s="36"/>
      <c r="G34" s="36"/>
      <c r="H34" s="36"/>
      <c r="I34" s="36"/>
      <c r="J34" s="36"/>
      <c r="K34" s="36"/>
      <c r="L34" s="925"/>
      <c r="M34" s="925"/>
      <c r="N34" s="36"/>
      <c r="O34" s="36"/>
      <c r="P34" s="37"/>
      <c r="Q34" s="28"/>
      <c r="R34" s="28"/>
    </row>
    <row r="35" spans="1:18" ht="15.75">
      <c r="A35" s="494"/>
      <c r="B35" s="498" t="s">
        <v>640</v>
      </c>
      <c r="C35" s="36"/>
      <c r="D35" s="36"/>
      <c r="E35" s="36"/>
      <c r="F35" s="36"/>
      <c r="G35" s="36"/>
      <c r="H35" s="36"/>
      <c r="I35" s="36"/>
      <c r="J35" s="36"/>
      <c r="K35" s="36"/>
      <c r="L35" s="925"/>
      <c r="M35" s="925"/>
      <c r="N35" s="36"/>
      <c r="O35" s="36"/>
      <c r="P35" s="37"/>
      <c r="Q35" s="28"/>
      <c r="R35" s="28"/>
    </row>
    <row r="36" spans="1:18" ht="15.75">
      <c r="A36" s="494"/>
      <c r="B36" s="498" t="s">
        <v>640</v>
      </c>
      <c r="C36" s="36"/>
      <c r="D36" s="36"/>
      <c r="E36" s="36"/>
      <c r="F36" s="36"/>
      <c r="G36" s="36"/>
      <c r="H36" s="36"/>
      <c r="I36" s="36"/>
      <c r="J36" s="36"/>
      <c r="K36" s="36"/>
      <c r="L36" s="925"/>
      <c r="M36" s="925"/>
      <c r="N36" s="36"/>
      <c r="O36" s="36"/>
      <c r="P36" s="37"/>
      <c r="Q36" s="28"/>
      <c r="R36" s="28"/>
    </row>
    <row r="37" spans="1:16" ht="15.75">
      <c r="A37" s="494"/>
      <c r="B37" s="498" t="s">
        <v>640</v>
      </c>
      <c r="C37" s="36"/>
      <c r="D37" s="36"/>
      <c r="E37" s="36"/>
      <c r="F37" s="36"/>
      <c r="G37" s="36"/>
      <c r="H37" s="36"/>
      <c r="I37" s="36"/>
      <c r="J37" s="36"/>
      <c r="K37" s="36"/>
      <c r="L37" s="925"/>
      <c r="M37" s="925"/>
      <c r="N37" s="36"/>
      <c r="O37" s="36"/>
      <c r="P37" s="37"/>
    </row>
    <row r="38" spans="1:16" ht="15.75">
      <c r="A38" s="494"/>
      <c r="B38" s="499" t="s">
        <v>641</v>
      </c>
      <c r="C38" s="36"/>
      <c r="D38" s="36"/>
      <c r="E38" s="36"/>
      <c r="F38" s="36"/>
      <c r="G38" s="36"/>
      <c r="H38" s="36"/>
      <c r="I38" s="36"/>
      <c r="J38" s="36"/>
      <c r="K38" s="36"/>
      <c r="L38" s="925"/>
      <c r="M38" s="925"/>
      <c r="N38" s="36"/>
      <c r="O38" s="36"/>
      <c r="P38" s="37"/>
    </row>
    <row r="39" spans="1:16" ht="15.75">
      <c r="A39" s="494"/>
      <c r="B39" s="498" t="s">
        <v>640</v>
      </c>
      <c r="C39" s="36"/>
      <c r="D39" s="36"/>
      <c r="E39" s="36"/>
      <c r="F39" s="36"/>
      <c r="G39" s="36"/>
      <c r="H39" s="36"/>
      <c r="I39" s="36"/>
      <c r="J39" s="36"/>
      <c r="K39" s="36"/>
      <c r="L39" s="925"/>
      <c r="M39" s="925"/>
      <c r="N39" s="36"/>
      <c r="O39" s="36"/>
      <c r="P39" s="37"/>
    </row>
    <row r="40" spans="1:16" ht="15.75">
      <c r="A40" s="494"/>
      <c r="B40" s="498" t="s">
        <v>640</v>
      </c>
      <c r="C40" s="36"/>
      <c r="D40" s="36"/>
      <c r="E40" s="36"/>
      <c r="F40" s="36"/>
      <c r="G40" s="36"/>
      <c r="H40" s="36"/>
      <c r="I40" s="36"/>
      <c r="J40" s="36"/>
      <c r="K40" s="36"/>
      <c r="L40" s="925"/>
      <c r="M40" s="925"/>
      <c r="N40" s="36"/>
      <c r="O40" s="36"/>
      <c r="P40" s="37"/>
    </row>
    <row r="41" spans="1:16" ht="15.75">
      <c r="A41" s="494"/>
      <c r="B41" s="498" t="s">
        <v>640</v>
      </c>
      <c r="C41" s="36"/>
      <c r="D41" s="36"/>
      <c r="E41" s="36"/>
      <c r="F41" s="36"/>
      <c r="G41" s="36"/>
      <c r="H41" s="36"/>
      <c r="I41" s="36"/>
      <c r="J41" s="36"/>
      <c r="K41" s="36"/>
      <c r="L41" s="925"/>
      <c r="M41" s="925"/>
      <c r="N41" s="36"/>
      <c r="O41" s="36"/>
      <c r="P41" s="37"/>
    </row>
    <row r="42" spans="1:16" ht="15.75">
      <c r="A42" s="494"/>
      <c r="B42" s="498" t="s">
        <v>640</v>
      </c>
      <c r="C42" s="36"/>
      <c r="D42" s="36"/>
      <c r="E42" s="36"/>
      <c r="F42" s="36"/>
      <c r="G42" s="36"/>
      <c r="H42" s="36"/>
      <c r="I42" s="36"/>
      <c r="J42" s="36"/>
      <c r="K42" s="36"/>
      <c r="L42" s="925"/>
      <c r="M42" s="925"/>
      <c r="N42" s="36"/>
      <c r="O42" s="36"/>
      <c r="P42" s="37"/>
    </row>
    <row r="43" spans="1:16" ht="16.5" thickBot="1">
      <c r="A43" s="494"/>
      <c r="B43" s="500" t="s">
        <v>640</v>
      </c>
      <c r="C43" s="480"/>
      <c r="D43" s="36"/>
      <c r="E43" s="36"/>
      <c r="F43" s="36"/>
      <c r="G43" s="36"/>
      <c r="H43" s="36"/>
      <c r="I43" s="36"/>
      <c r="J43" s="36"/>
      <c r="K43" s="36"/>
      <c r="L43" s="926"/>
      <c r="M43" s="926"/>
      <c r="N43" s="480"/>
      <c r="O43" s="36"/>
      <c r="P43" s="37"/>
    </row>
    <row r="44" spans="1:16" ht="16.5" thickBot="1">
      <c r="A44" s="494"/>
      <c r="B44" s="483" t="s">
        <v>642</v>
      </c>
      <c r="C44" s="502"/>
      <c r="D44" s="485"/>
      <c r="E44" s="485"/>
      <c r="F44" s="485"/>
      <c r="G44" s="485"/>
      <c r="H44" s="482"/>
      <c r="I44" s="482"/>
      <c r="J44" s="482"/>
      <c r="K44" s="96"/>
      <c r="L44" s="927"/>
      <c r="M44" s="928"/>
      <c r="N44" s="488"/>
      <c r="O44" s="504"/>
      <c r="P44" s="96"/>
    </row>
    <row r="45" spans="1:7" ht="16.5" thickBot="1">
      <c r="A45" s="494"/>
      <c r="B45" s="492" t="s">
        <v>643</v>
      </c>
      <c r="C45" s="495"/>
      <c r="F45" s="28"/>
      <c r="G45" s="28"/>
    </row>
    <row r="46" spans="2:7" ht="16.5" thickBot="1">
      <c r="B46" s="492" t="s">
        <v>644</v>
      </c>
      <c r="C46" s="495"/>
      <c r="F46" s="28"/>
      <c r="G46" s="28"/>
    </row>
    <row r="47" spans="6:7" ht="15.75">
      <c r="F47" s="28"/>
      <c r="G47" s="28"/>
    </row>
    <row r="48" ht="15.75">
      <c r="B48" s="14" t="s">
        <v>645</v>
      </c>
    </row>
  </sheetData>
  <sheetProtection/>
  <mergeCells count="43">
    <mergeCell ref="L7:L8"/>
    <mergeCell ref="M7:M8"/>
    <mergeCell ref="N7:O7"/>
    <mergeCell ref="P7:P8"/>
    <mergeCell ref="Q7:Q8"/>
    <mergeCell ref="B28:P28"/>
    <mergeCell ref="B7:B8"/>
    <mergeCell ref="C7:C8"/>
    <mergeCell ref="D7:D8"/>
    <mergeCell ref="F7:F8"/>
    <mergeCell ref="G7:G8"/>
    <mergeCell ref="H7:H8"/>
    <mergeCell ref="I7:I8"/>
    <mergeCell ref="J7:J8"/>
    <mergeCell ref="K7:K8"/>
    <mergeCell ref="J30:J31"/>
    <mergeCell ref="K30:K31"/>
    <mergeCell ref="Q30:Q31"/>
    <mergeCell ref="F30:F31"/>
    <mergeCell ref="B30:B31"/>
    <mergeCell ref="C30:C31"/>
    <mergeCell ref="D30:D31"/>
    <mergeCell ref="H30:H31"/>
    <mergeCell ref="L36:M36"/>
    <mergeCell ref="L37:M37"/>
    <mergeCell ref="L38:M38"/>
    <mergeCell ref="L39:M39"/>
    <mergeCell ref="O30:O31"/>
    <mergeCell ref="P30:P31"/>
    <mergeCell ref="L30:N30"/>
    <mergeCell ref="L31:M31"/>
    <mergeCell ref="L32:M32"/>
    <mergeCell ref="L33:M33"/>
    <mergeCell ref="B5:Q5"/>
    <mergeCell ref="L40:M40"/>
    <mergeCell ref="L41:M41"/>
    <mergeCell ref="L42:M42"/>
    <mergeCell ref="L43:M43"/>
    <mergeCell ref="L44:M44"/>
    <mergeCell ref="G30:G31"/>
    <mergeCell ref="I30:I31"/>
    <mergeCell ref="L34:M34"/>
    <mergeCell ref="L35:M3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</sheetPr>
  <dimension ref="A1:L66"/>
  <sheetViews>
    <sheetView showGridLines="0" tabSelected="1" zoomScale="75" zoomScaleNormal="75" zoomScalePageLayoutView="0" workbookViewId="0" topLeftCell="A50">
      <selection activeCell="I62" sqref="I62:L62"/>
    </sheetView>
  </sheetViews>
  <sheetFormatPr defaultColWidth="9.140625" defaultRowHeight="12.75"/>
  <cols>
    <col min="1" max="1" width="9.28125" style="665" customWidth="1"/>
    <col min="2" max="2" width="44.28125" style="665" customWidth="1"/>
    <col min="3" max="7" width="20.7109375" style="665" customWidth="1"/>
    <col min="8" max="8" width="1.7109375" style="665" customWidth="1"/>
    <col min="9" max="9" width="19.00390625" style="665" customWidth="1"/>
    <col min="10" max="10" width="10.8515625" style="665" customWidth="1"/>
    <col min="11" max="11" width="11.8515625" style="665" customWidth="1"/>
    <col min="12" max="12" width="12.140625" style="665" customWidth="1"/>
    <col min="13" max="13" width="13.28125" style="665" customWidth="1"/>
    <col min="14" max="16384" width="9.140625" style="665" customWidth="1"/>
  </cols>
  <sheetData>
    <row r="1" ht="23.25" customHeight="1">
      <c r="B1" s="666" t="s">
        <v>906</v>
      </c>
    </row>
    <row r="2" spans="1:7" ht="23.25" customHeight="1">
      <c r="A2" s="667"/>
      <c r="B2" s="667"/>
      <c r="C2" s="667"/>
      <c r="D2" s="667"/>
      <c r="E2" s="667"/>
      <c r="F2" s="667"/>
      <c r="G2" s="667"/>
    </row>
    <row r="3" spans="1:8" ht="23.25" customHeight="1">
      <c r="A3" s="667"/>
      <c r="B3" s="941" t="s">
        <v>647</v>
      </c>
      <c r="C3" s="941"/>
      <c r="D3" s="941"/>
      <c r="E3" s="941"/>
      <c r="F3" s="941"/>
      <c r="G3" s="941"/>
      <c r="H3" s="941"/>
    </row>
    <row r="4" spans="1:7" ht="15.75">
      <c r="A4" s="668"/>
      <c r="B4" s="668"/>
      <c r="C4" s="669"/>
      <c r="D4" s="668"/>
      <c r="E4" s="668"/>
      <c r="G4" s="670" t="s">
        <v>60</v>
      </c>
    </row>
    <row r="5" spans="1:7" ht="32.25" customHeight="1">
      <c r="A5" s="942" t="s">
        <v>2</v>
      </c>
      <c r="B5" s="943" t="s">
        <v>98</v>
      </c>
      <c r="C5" s="942" t="s">
        <v>847</v>
      </c>
      <c r="D5" s="944" t="s">
        <v>795</v>
      </c>
      <c r="E5" s="944" t="s">
        <v>796</v>
      </c>
      <c r="F5" s="944" t="s">
        <v>797</v>
      </c>
      <c r="G5" s="944" t="s">
        <v>798</v>
      </c>
    </row>
    <row r="6" spans="1:8" ht="29.25" customHeight="1">
      <c r="A6" s="942"/>
      <c r="B6" s="943"/>
      <c r="C6" s="942"/>
      <c r="D6" s="944"/>
      <c r="E6" s="944"/>
      <c r="F6" s="944"/>
      <c r="G6" s="944"/>
      <c r="H6" s="671"/>
    </row>
    <row r="7" spans="1:8" ht="19.5" customHeight="1">
      <c r="A7" s="778"/>
      <c r="B7" s="945" t="s">
        <v>42</v>
      </c>
      <c r="C7" s="945"/>
      <c r="D7" s="945"/>
      <c r="E7" s="945"/>
      <c r="F7" s="945"/>
      <c r="G7" s="945"/>
      <c r="H7" s="671"/>
    </row>
    <row r="8" spans="1:8" s="672" customFormat="1" ht="19.5" customHeight="1">
      <c r="A8" s="673" t="s">
        <v>81</v>
      </c>
      <c r="B8" s="674" t="s">
        <v>848</v>
      </c>
      <c r="C8" s="675"/>
      <c r="D8" s="676"/>
      <c r="E8" s="676"/>
      <c r="F8" s="676"/>
      <c r="G8" s="676">
        <v>8800000</v>
      </c>
      <c r="H8" s="677"/>
    </row>
    <row r="9" spans="1:8" s="672" customFormat="1" ht="19.5" customHeight="1">
      <c r="A9" s="673" t="s">
        <v>84</v>
      </c>
      <c r="B9" s="678" t="s">
        <v>849</v>
      </c>
      <c r="C9" s="675"/>
      <c r="D9" s="676">
        <v>300000</v>
      </c>
      <c r="E9" s="676"/>
      <c r="F9" s="676"/>
      <c r="G9" s="676">
        <v>300000</v>
      </c>
      <c r="H9" s="677"/>
    </row>
    <row r="10" spans="1:8" s="672" customFormat="1" ht="19.5" customHeight="1">
      <c r="A10" s="673" t="s">
        <v>85</v>
      </c>
      <c r="B10" s="678" t="s">
        <v>850</v>
      </c>
      <c r="C10" s="679">
        <v>347463.4</v>
      </c>
      <c r="D10" s="676"/>
      <c r="E10" s="676">
        <v>490000</v>
      </c>
      <c r="F10" s="676"/>
      <c r="G10" s="676">
        <v>490000</v>
      </c>
      <c r="H10" s="677"/>
    </row>
    <row r="11" spans="1:8" s="672" customFormat="1" ht="19.5" customHeight="1">
      <c r="A11" s="673" t="s">
        <v>90</v>
      </c>
      <c r="B11" s="674" t="s">
        <v>851</v>
      </c>
      <c r="C11" s="675"/>
      <c r="D11" s="676"/>
      <c r="E11" s="676"/>
      <c r="F11" s="676">
        <v>450000</v>
      </c>
      <c r="G11" s="676">
        <v>450000</v>
      </c>
      <c r="H11" s="677"/>
    </row>
    <row r="12" spans="1:8" s="672" customFormat="1" ht="19.5" customHeight="1">
      <c r="A12" s="673" t="s">
        <v>91</v>
      </c>
      <c r="B12" s="678" t="s">
        <v>852</v>
      </c>
      <c r="C12" s="675"/>
      <c r="D12" s="676"/>
      <c r="E12" s="676"/>
      <c r="F12" s="676">
        <v>380000</v>
      </c>
      <c r="G12" s="676">
        <v>380000</v>
      </c>
      <c r="H12" s="677"/>
    </row>
    <row r="13" spans="1:8" s="672" customFormat="1" ht="19.5" customHeight="1">
      <c r="A13" s="673" t="s">
        <v>92</v>
      </c>
      <c r="B13" s="674" t="s">
        <v>853</v>
      </c>
      <c r="C13" s="675"/>
      <c r="D13" s="676"/>
      <c r="E13" s="676"/>
      <c r="F13" s="676"/>
      <c r="G13" s="676">
        <v>470000</v>
      </c>
      <c r="H13" s="677"/>
    </row>
    <row r="14" spans="1:8" s="672" customFormat="1" ht="19.5" customHeight="1">
      <c r="A14" s="673" t="s">
        <v>93</v>
      </c>
      <c r="B14" s="674" t="s">
        <v>854</v>
      </c>
      <c r="C14" s="675"/>
      <c r="D14" s="676">
        <v>488000</v>
      </c>
      <c r="E14" s="676"/>
      <c r="F14" s="676"/>
      <c r="G14" s="676">
        <v>488000</v>
      </c>
      <c r="H14" s="677"/>
    </row>
    <row r="15" spans="1:8" s="672" customFormat="1" ht="19.5" customHeight="1">
      <c r="A15" s="673" t="s">
        <v>192</v>
      </c>
      <c r="B15" s="678" t="s">
        <v>855</v>
      </c>
      <c r="C15" s="675"/>
      <c r="D15" s="676">
        <v>3200000</v>
      </c>
      <c r="E15" s="676"/>
      <c r="F15" s="676"/>
      <c r="G15" s="676">
        <v>3200000</v>
      </c>
      <c r="H15" s="677"/>
    </row>
    <row r="16" spans="1:8" s="672" customFormat="1" ht="19.5" customHeight="1">
      <c r="A16" s="673" t="s">
        <v>94</v>
      </c>
      <c r="B16" s="678" t="s">
        <v>902</v>
      </c>
      <c r="C16" s="675"/>
      <c r="D16" s="676"/>
      <c r="E16" s="676">
        <v>187333.33</v>
      </c>
      <c r="F16" s="676"/>
      <c r="G16" s="676">
        <v>187333.33</v>
      </c>
      <c r="H16" s="677"/>
    </row>
    <row r="17" spans="1:8" s="672" customFormat="1" ht="19.5" customHeight="1">
      <c r="A17" s="673" t="s">
        <v>95</v>
      </c>
      <c r="B17" s="678" t="s">
        <v>903</v>
      </c>
      <c r="C17" s="675"/>
      <c r="D17" s="676"/>
      <c r="E17" s="676"/>
      <c r="F17" s="676"/>
      <c r="G17" s="676">
        <v>229333.33</v>
      </c>
      <c r="H17" s="677"/>
    </row>
    <row r="18" spans="1:8" s="672" customFormat="1" ht="19.5" customHeight="1">
      <c r="A18" s="673" t="s">
        <v>96</v>
      </c>
      <c r="B18" s="678" t="s">
        <v>904</v>
      </c>
      <c r="C18" s="675"/>
      <c r="D18" s="676"/>
      <c r="E18" s="676" t="s">
        <v>905</v>
      </c>
      <c r="F18" s="676"/>
      <c r="G18" s="676" t="s">
        <v>905</v>
      </c>
      <c r="H18" s="677"/>
    </row>
    <row r="19" spans="1:8" s="672" customFormat="1" ht="19.5" customHeight="1">
      <c r="A19" s="673" t="s">
        <v>97</v>
      </c>
      <c r="B19" s="678" t="s">
        <v>856</v>
      </c>
      <c r="C19" s="675"/>
      <c r="D19" s="676"/>
      <c r="E19" s="676">
        <f>58210+88350+270000+50000</f>
        <v>466560</v>
      </c>
      <c r="F19" s="676"/>
      <c r="G19" s="676">
        <f>58210+88350+50000+270000</f>
        <v>466560</v>
      </c>
      <c r="H19" s="677"/>
    </row>
    <row r="20" spans="1:9" s="672" customFormat="1" ht="19.5" customHeight="1">
      <c r="A20" s="673" t="s">
        <v>158</v>
      </c>
      <c r="B20" s="678" t="s">
        <v>857</v>
      </c>
      <c r="C20" s="675"/>
      <c r="D20" s="676"/>
      <c r="E20" s="676">
        <v>350000</v>
      </c>
      <c r="F20" s="676"/>
      <c r="G20" s="676">
        <v>350000</v>
      </c>
      <c r="H20" s="677"/>
      <c r="I20" s="680"/>
    </row>
    <row r="21" spans="1:9" s="672" customFormat="1" ht="19.5" customHeight="1">
      <c r="A21" s="673" t="s">
        <v>46</v>
      </c>
      <c r="B21" s="678" t="s">
        <v>858</v>
      </c>
      <c r="C21" s="679">
        <f>3600000+400000+400000+75000</f>
        <v>4475000</v>
      </c>
      <c r="D21" s="676">
        <f>G21/4</f>
        <v>1461250</v>
      </c>
      <c r="E21" s="676">
        <f>D21*2</f>
        <v>2922500</v>
      </c>
      <c r="F21" s="676">
        <f>D21*3</f>
        <v>4383750</v>
      </c>
      <c r="G21" s="676">
        <f>4645000+400000+700000+100000</f>
        <v>5845000</v>
      </c>
      <c r="H21" s="677"/>
      <c r="I21" s="680"/>
    </row>
    <row r="22" spans="1:9" s="672" customFormat="1" ht="19.5" customHeight="1">
      <c r="A22" s="673" t="s">
        <v>160</v>
      </c>
      <c r="B22" s="678" t="s">
        <v>859</v>
      </c>
      <c r="C22" s="679">
        <v>2700000</v>
      </c>
      <c r="D22" s="676">
        <f>G22/4</f>
        <v>725000</v>
      </c>
      <c r="E22" s="676">
        <f>D22+725000</f>
        <v>1450000</v>
      </c>
      <c r="F22" s="676">
        <f>E22+725000</f>
        <v>2175000</v>
      </c>
      <c r="G22" s="676">
        <v>2900000</v>
      </c>
      <c r="H22" s="677"/>
      <c r="I22" s="680"/>
    </row>
    <row r="23" spans="1:9" s="672" customFormat="1" ht="19.5" customHeight="1">
      <c r="A23" s="673" t="s">
        <v>193</v>
      </c>
      <c r="B23" s="678" t="s">
        <v>860</v>
      </c>
      <c r="C23" s="679">
        <v>4800000</v>
      </c>
      <c r="D23" s="676">
        <f>G23/4</f>
        <v>1375000</v>
      </c>
      <c r="E23" s="676">
        <f>D23+1375000</f>
        <v>2750000</v>
      </c>
      <c r="F23" s="676">
        <f>E23+1375000</f>
        <v>4125000</v>
      </c>
      <c r="G23" s="676">
        <v>5500000</v>
      </c>
      <c r="H23" s="677"/>
      <c r="I23" s="680"/>
    </row>
    <row r="24" spans="1:9" s="672" customFormat="1" ht="19.5" customHeight="1">
      <c r="A24" s="673" t="s">
        <v>194</v>
      </c>
      <c r="B24" s="678" t="s">
        <v>861</v>
      </c>
      <c r="C24" s="679">
        <v>4600000</v>
      </c>
      <c r="D24" s="676">
        <f>G24/4</f>
        <v>1250000</v>
      </c>
      <c r="E24" s="676">
        <f>D24*2</f>
        <v>2500000</v>
      </c>
      <c r="F24" s="676">
        <f>E24+D24</f>
        <v>3750000</v>
      </c>
      <c r="G24" s="676">
        <v>5000000</v>
      </c>
      <c r="H24" s="677"/>
      <c r="I24" s="680"/>
    </row>
    <row r="25" spans="1:9" s="672" customFormat="1" ht="19.5" customHeight="1">
      <c r="A25" s="673" t="s">
        <v>195</v>
      </c>
      <c r="B25" s="678" t="s">
        <v>862</v>
      </c>
      <c r="C25" s="679">
        <v>450000</v>
      </c>
      <c r="D25" s="676">
        <f>G25/4</f>
        <v>112500</v>
      </c>
      <c r="E25" s="676">
        <f>D25+112500</f>
        <v>225000</v>
      </c>
      <c r="F25" s="676">
        <f>E25+D25</f>
        <v>337500</v>
      </c>
      <c r="G25" s="676">
        <v>450000</v>
      </c>
      <c r="H25" s="677"/>
      <c r="I25" s="680"/>
    </row>
    <row r="26" spans="1:9" s="681" customFormat="1" ht="19.5" customHeight="1">
      <c r="A26" s="682"/>
      <c r="B26" s="683" t="s">
        <v>650</v>
      </c>
      <c r="C26" s="684">
        <f>SUM(C8:C25)</f>
        <v>17372463.4</v>
      </c>
      <c r="D26" s="685">
        <f>SUM(D8:D25)</f>
        <v>8911750</v>
      </c>
      <c r="E26" s="685">
        <f>SUM(E8:E25)</f>
        <v>11341393.33</v>
      </c>
      <c r="F26" s="685">
        <f>SUM(F8:F25)</f>
        <v>15601250</v>
      </c>
      <c r="G26" s="685">
        <f>SUM(G8:G25)</f>
        <v>35506226.66</v>
      </c>
      <c r="H26" s="686"/>
      <c r="I26" s="687"/>
    </row>
    <row r="27" spans="1:8" ht="19.5" customHeight="1">
      <c r="A27" s="688"/>
      <c r="B27" s="946" t="s">
        <v>43</v>
      </c>
      <c r="C27" s="946"/>
      <c r="D27" s="946"/>
      <c r="E27" s="946"/>
      <c r="F27" s="946"/>
      <c r="G27" s="946"/>
      <c r="H27" s="671"/>
    </row>
    <row r="28" spans="1:8" ht="19.5" customHeight="1">
      <c r="A28" s="689" t="s">
        <v>81</v>
      </c>
      <c r="B28" s="690" t="s">
        <v>863</v>
      </c>
      <c r="C28" s="691">
        <v>457000</v>
      </c>
      <c r="D28" s="692"/>
      <c r="E28" s="692">
        <v>700000</v>
      </c>
      <c r="F28" s="692"/>
      <c r="G28" s="692">
        <v>700000</v>
      </c>
      <c r="H28" s="671"/>
    </row>
    <row r="29" spans="1:8" ht="19.5" customHeight="1">
      <c r="A29" s="689" t="s">
        <v>84</v>
      </c>
      <c r="B29" s="690" t="s">
        <v>864</v>
      </c>
      <c r="C29" s="691">
        <v>140000</v>
      </c>
      <c r="D29" s="692"/>
      <c r="E29" s="692">
        <f>G29/2</f>
        <v>80000</v>
      </c>
      <c r="F29" s="692">
        <v>80000</v>
      </c>
      <c r="G29" s="692">
        <v>160000</v>
      </c>
      <c r="H29" s="671"/>
    </row>
    <row r="30" spans="1:12" ht="19.5" customHeight="1">
      <c r="A30" s="689" t="s">
        <v>85</v>
      </c>
      <c r="B30" s="693" t="s">
        <v>865</v>
      </c>
      <c r="C30" s="694">
        <v>330000</v>
      </c>
      <c r="D30" s="694">
        <f>G30/4</f>
        <v>70000</v>
      </c>
      <c r="E30" s="676">
        <f>D30+70000</f>
        <v>140000</v>
      </c>
      <c r="F30" s="676">
        <f>E30+70000</f>
        <v>210000</v>
      </c>
      <c r="G30" s="676">
        <v>280000</v>
      </c>
      <c r="H30" s="671"/>
      <c r="L30" s="695"/>
    </row>
    <row r="31" spans="1:12" ht="19.5" customHeight="1">
      <c r="A31" s="689" t="s">
        <v>90</v>
      </c>
      <c r="B31" s="696" t="s">
        <v>866</v>
      </c>
      <c r="C31" s="694">
        <f>1000000+8000+83634.53+90443.4</f>
        <v>1182077.93</v>
      </c>
      <c r="D31" s="694"/>
      <c r="E31" s="676"/>
      <c r="F31" s="676">
        <v>2210000</v>
      </c>
      <c r="G31" s="676">
        <f>1850000+10000+160000+190000</f>
        <v>2210000</v>
      </c>
      <c r="H31" s="671"/>
      <c r="L31" s="695"/>
    </row>
    <row r="32" spans="1:12" ht="19.5" customHeight="1">
      <c r="A32" s="689" t="s">
        <v>91</v>
      </c>
      <c r="B32" s="696" t="s">
        <v>867</v>
      </c>
      <c r="C32" s="694">
        <v>1700000</v>
      </c>
      <c r="D32" s="694">
        <f>G32/4</f>
        <v>475000</v>
      </c>
      <c r="E32" s="676">
        <f>D32*2</f>
        <v>950000</v>
      </c>
      <c r="F32" s="676">
        <f>E32+D32</f>
        <v>1425000</v>
      </c>
      <c r="G32" s="676">
        <v>1900000</v>
      </c>
      <c r="H32" s="671"/>
      <c r="L32" s="695"/>
    </row>
    <row r="33" spans="1:12" ht="19.5" customHeight="1">
      <c r="A33" s="689" t="s">
        <v>92</v>
      </c>
      <c r="B33" s="697" t="s">
        <v>868</v>
      </c>
      <c r="C33" s="691">
        <v>290000</v>
      </c>
      <c r="D33" s="676">
        <f>G33/4</f>
        <v>75000</v>
      </c>
      <c r="E33" s="676">
        <f>D33*2</f>
        <v>150000</v>
      </c>
      <c r="F33" s="676">
        <f>E33+D33</f>
        <v>225000</v>
      </c>
      <c r="G33" s="676">
        <v>300000</v>
      </c>
      <c r="H33" s="671"/>
      <c r="I33" s="947"/>
      <c r="J33" s="947"/>
      <c r="K33" s="695"/>
      <c r="L33" s="695"/>
    </row>
    <row r="34" spans="1:12" ht="19.5" customHeight="1">
      <c r="A34" s="689" t="s">
        <v>93</v>
      </c>
      <c r="B34" s="697" t="s">
        <v>869</v>
      </c>
      <c r="C34" s="691">
        <v>243000</v>
      </c>
      <c r="D34" s="676">
        <f>G34/4</f>
        <v>122500</v>
      </c>
      <c r="E34" s="676">
        <f>D34*2</f>
        <v>245000</v>
      </c>
      <c r="F34" s="676">
        <f>E34+D34</f>
        <v>367500</v>
      </c>
      <c r="G34" s="676">
        <v>490000</v>
      </c>
      <c r="H34" s="671"/>
      <c r="I34" s="947"/>
      <c r="J34" s="947"/>
      <c r="K34" s="695"/>
      <c r="L34" s="695"/>
    </row>
    <row r="35" spans="1:12" ht="19.5" customHeight="1">
      <c r="A35" s="689" t="s">
        <v>192</v>
      </c>
      <c r="B35" s="690" t="s">
        <v>870</v>
      </c>
      <c r="C35" s="691">
        <v>174000</v>
      </c>
      <c r="D35" s="676"/>
      <c r="E35" s="676">
        <v>100000</v>
      </c>
      <c r="F35" s="676">
        <v>100000</v>
      </c>
      <c r="G35" s="676">
        <v>200000</v>
      </c>
      <c r="H35" s="671"/>
      <c r="I35" s="776"/>
      <c r="J35" s="698"/>
      <c r="K35" s="695"/>
      <c r="L35" s="695"/>
    </row>
    <row r="36" spans="1:12" ht="19.5" customHeight="1">
      <c r="A36" s="689" t="s">
        <v>94</v>
      </c>
      <c r="B36" s="697" t="s">
        <v>871</v>
      </c>
      <c r="C36" s="691">
        <v>650000</v>
      </c>
      <c r="D36" s="676">
        <f aca="true" t="shared" si="0" ref="D36:D41">G36/4</f>
        <v>175000</v>
      </c>
      <c r="E36" s="676">
        <f>D36*2</f>
        <v>350000</v>
      </c>
      <c r="F36" s="676">
        <f>E36+175000</f>
        <v>525000</v>
      </c>
      <c r="G36" s="676">
        <v>700000</v>
      </c>
      <c r="H36" s="671"/>
      <c r="I36" s="947"/>
      <c r="J36" s="947"/>
      <c r="K36" s="947"/>
      <c r="L36" s="695"/>
    </row>
    <row r="37" spans="1:12" ht="19.5" customHeight="1">
      <c r="A37" s="689" t="s">
        <v>95</v>
      </c>
      <c r="B37" s="697" t="s">
        <v>872</v>
      </c>
      <c r="C37" s="691">
        <v>450000</v>
      </c>
      <c r="D37" s="676">
        <f t="shared" si="0"/>
        <v>120000</v>
      </c>
      <c r="E37" s="676">
        <v>240000</v>
      </c>
      <c r="F37" s="676">
        <v>360000</v>
      </c>
      <c r="G37" s="676">
        <v>480000</v>
      </c>
      <c r="H37" s="671"/>
      <c r="I37" s="777"/>
      <c r="J37" s="698"/>
      <c r="K37" s="695"/>
      <c r="L37" s="695"/>
    </row>
    <row r="38" spans="1:12" ht="19.5" customHeight="1">
      <c r="A38" s="689" t="s">
        <v>96</v>
      </c>
      <c r="B38" s="690" t="s">
        <v>873</v>
      </c>
      <c r="C38" s="691">
        <v>280000</v>
      </c>
      <c r="D38" s="676">
        <f t="shared" si="0"/>
        <v>70545</v>
      </c>
      <c r="E38" s="676">
        <f>D38*2</f>
        <v>141090</v>
      </c>
      <c r="F38" s="676">
        <f>E38+D38</f>
        <v>211635</v>
      </c>
      <c r="G38" s="676">
        <v>282180</v>
      </c>
      <c r="H38" s="671"/>
      <c r="I38" s="947"/>
      <c r="J38" s="947"/>
      <c r="K38" s="947"/>
      <c r="L38" s="947"/>
    </row>
    <row r="39" spans="1:12" ht="19.5" customHeight="1">
      <c r="A39" s="689" t="s">
        <v>97</v>
      </c>
      <c r="B39" s="690" t="s">
        <v>874</v>
      </c>
      <c r="C39" s="691">
        <v>80000</v>
      </c>
      <c r="D39" s="676">
        <f t="shared" si="0"/>
        <v>22500</v>
      </c>
      <c r="E39" s="676">
        <f>D39*2</f>
        <v>45000</v>
      </c>
      <c r="F39" s="676">
        <f>E39+D39</f>
        <v>67500</v>
      </c>
      <c r="G39" s="676">
        <v>90000</v>
      </c>
      <c r="H39" s="671"/>
      <c r="I39" s="776"/>
      <c r="J39" s="776"/>
      <c r="K39" s="776"/>
      <c r="L39" s="776"/>
    </row>
    <row r="40" spans="1:12" ht="19.5" customHeight="1">
      <c r="A40" s="689" t="s">
        <v>158</v>
      </c>
      <c r="B40" s="690" t="s">
        <v>875</v>
      </c>
      <c r="C40" s="691">
        <v>47000</v>
      </c>
      <c r="D40" s="676">
        <f t="shared" si="0"/>
        <v>12500</v>
      </c>
      <c r="E40" s="676">
        <f>D40*2</f>
        <v>25000</v>
      </c>
      <c r="F40" s="676">
        <f>E40+D40</f>
        <v>37500</v>
      </c>
      <c r="G40" s="676">
        <v>50000</v>
      </c>
      <c r="H40" s="671"/>
      <c r="I40" s="776"/>
      <c r="J40" s="776"/>
      <c r="K40" s="776"/>
      <c r="L40" s="776"/>
    </row>
    <row r="41" spans="1:12" ht="20.25" customHeight="1">
      <c r="A41" s="689" t="s">
        <v>46</v>
      </c>
      <c r="B41" s="690" t="s">
        <v>876</v>
      </c>
      <c r="C41" s="691">
        <v>280000</v>
      </c>
      <c r="D41" s="676">
        <f t="shared" si="0"/>
        <v>75000</v>
      </c>
      <c r="E41" s="676">
        <f>D41*2</f>
        <v>150000</v>
      </c>
      <c r="F41" s="676">
        <f>E41+D41</f>
        <v>225000</v>
      </c>
      <c r="G41" s="676">
        <v>300000</v>
      </c>
      <c r="H41" s="671"/>
      <c r="I41" s="776"/>
      <c r="J41" s="776"/>
      <c r="K41" s="776"/>
      <c r="L41" s="776"/>
    </row>
    <row r="42" spans="1:12" ht="19.5" customHeight="1">
      <c r="A42" s="689" t="s">
        <v>160</v>
      </c>
      <c r="B42" s="690" t="s">
        <v>877</v>
      </c>
      <c r="C42" s="691"/>
      <c r="D42" s="676">
        <v>130000</v>
      </c>
      <c r="E42" s="676"/>
      <c r="F42" s="676"/>
      <c r="G42" s="676">
        <v>130000</v>
      </c>
      <c r="H42" s="671"/>
      <c r="I42" s="776"/>
      <c r="J42" s="776"/>
      <c r="K42" s="776"/>
      <c r="L42" s="776"/>
    </row>
    <row r="43" spans="1:12" ht="19.5" customHeight="1">
      <c r="A43" s="689" t="s">
        <v>193</v>
      </c>
      <c r="B43" s="690" t="s">
        <v>878</v>
      </c>
      <c r="C43" s="691"/>
      <c r="D43" s="676"/>
      <c r="E43" s="676">
        <v>600000</v>
      </c>
      <c r="F43" s="676"/>
      <c r="G43" s="676">
        <v>600000</v>
      </c>
      <c r="H43" s="671"/>
      <c r="I43" s="776"/>
      <c r="J43" s="776"/>
      <c r="K43" s="776"/>
      <c r="L43" s="776"/>
    </row>
    <row r="44" spans="1:12" ht="20.25" customHeight="1">
      <c r="A44" s="689" t="s">
        <v>194</v>
      </c>
      <c r="B44" s="690" t="s">
        <v>879</v>
      </c>
      <c r="C44" s="691"/>
      <c r="D44" s="676">
        <v>350000</v>
      </c>
      <c r="E44" s="676"/>
      <c r="F44" s="676"/>
      <c r="G44" s="676">
        <v>350000</v>
      </c>
      <c r="H44" s="671"/>
      <c r="I44" s="776"/>
      <c r="J44" s="776"/>
      <c r="K44" s="776"/>
      <c r="L44" s="776"/>
    </row>
    <row r="45" spans="1:12" ht="19.5" customHeight="1">
      <c r="A45" s="689" t="s">
        <v>195</v>
      </c>
      <c r="B45" s="690" t="s">
        <v>880</v>
      </c>
      <c r="C45" s="691"/>
      <c r="D45" s="676">
        <v>400000</v>
      </c>
      <c r="E45" s="676"/>
      <c r="F45" s="676"/>
      <c r="G45" s="676">
        <v>400000</v>
      </c>
      <c r="H45" s="671"/>
      <c r="I45" s="776"/>
      <c r="J45" s="776"/>
      <c r="K45" s="776"/>
      <c r="L45" s="776"/>
    </row>
    <row r="46" spans="1:12" ht="20.25" customHeight="1">
      <c r="A46" s="699">
        <v>19</v>
      </c>
      <c r="B46" s="696" t="s">
        <v>881</v>
      </c>
      <c r="C46" s="692"/>
      <c r="D46" s="692"/>
      <c r="E46" s="676">
        <v>300000</v>
      </c>
      <c r="F46" s="676"/>
      <c r="G46" s="676">
        <v>300000</v>
      </c>
      <c r="H46" s="671"/>
      <c r="I46" s="776"/>
      <c r="J46" s="776"/>
      <c r="K46" s="776"/>
      <c r="L46" s="776"/>
    </row>
    <row r="47" spans="1:12" ht="19.5" customHeight="1">
      <c r="A47" s="699">
        <v>20</v>
      </c>
      <c r="B47" s="696" t="s">
        <v>882</v>
      </c>
      <c r="C47" s="692"/>
      <c r="D47" s="692">
        <f>G47/4</f>
        <v>125000</v>
      </c>
      <c r="E47" s="676">
        <f>D47*2</f>
        <v>250000</v>
      </c>
      <c r="F47" s="676">
        <f>E47+D47</f>
        <v>375000</v>
      </c>
      <c r="G47" s="676">
        <v>500000</v>
      </c>
      <c r="H47" s="671"/>
      <c r="I47" s="776"/>
      <c r="J47" s="776"/>
      <c r="K47" s="776"/>
      <c r="L47" s="776"/>
    </row>
    <row r="48" spans="1:12" ht="19.5" customHeight="1">
      <c r="A48" s="699">
        <v>21</v>
      </c>
      <c r="B48" s="696" t="s">
        <v>883</v>
      </c>
      <c r="C48" s="692"/>
      <c r="D48" s="692">
        <v>544000</v>
      </c>
      <c r="E48" s="676"/>
      <c r="F48" s="676"/>
      <c r="G48" s="676">
        <v>544000</v>
      </c>
      <c r="H48" s="671"/>
      <c r="I48" s="947"/>
      <c r="J48" s="947"/>
      <c r="K48" s="947"/>
      <c r="L48" s="947"/>
    </row>
    <row r="49" spans="1:12" ht="19.5" customHeight="1">
      <c r="A49" s="699">
        <v>22</v>
      </c>
      <c r="B49" s="696" t="s">
        <v>884</v>
      </c>
      <c r="C49" s="692">
        <f>130000+47300.04+310000</f>
        <v>487300.04000000004</v>
      </c>
      <c r="D49" s="692">
        <f>G49/4</f>
        <v>170000</v>
      </c>
      <c r="E49" s="676">
        <f>D49*2</f>
        <v>340000</v>
      </c>
      <c r="F49" s="676">
        <f>E49+D49</f>
        <v>510000</v>
      </c>
      <c r="G49" s="676">
        <f>310000+350000+20000</f>
        <v>680000</v>
      </c>
      <c r="H49" s="671"/>
      <c r="I49" s="776"/>
      <c r="J49" s="776"/>
      <c r="K49" s="776"/>
      <c r="L49" s="776"/>
    </row>
    <row r="50" spans="1:12" ht="19.5" customHeight="1">
      <c r="A50" s="699">
        <v>23</v>
      </c>
      <c r="B50" s="696" t="s">
        <v>885</v>
      </c>
      <c r="C50" s="692">
        <f>343320+26000+52000</f>
        <v>421320</v>
      </c>
      <c r="D50" s="692">
        <f aca="true" t="shared" si="1" ref="D50:D58">G50/4</f>
        <v>106250</v>
      </c>
      <c r="E50" s="676">
        <f aca="true" t="shared" si="2" ref="E50:E58">D50*2</f>
        <v>212500</v>
      </c>
      <c r="F50" s="676">
        <f aca="true" t="shared" si="3" ref="F50:F58">E50+D50</f>
        <v>318750</v>
      </c>
      <c r="G50" s="676">
        <f>55000+40000+330000</f>
        <v>425000</v>
      </c>
      <c r="H50" s="671"/>
      <c r="I50" s="776"/>
      <c r="J50" s="776"/>
      <c r="K50" s="776"/>
      <c r="L50" s="776"/>
    </row>
    <row r="51" spans="1:12" ht="19.5" customHeight="1">
      <c r="A51" s="699">
        <v>24</v>
      </c>
      <c r="B51" s="696" t="s">
        <v>886</v>
      </c>
      <c r="C51" s="692">
        <v>60000</v>
      </c>
      <c r="D51" s="692">
        <f t="shared" si="1"/>
        <v>20000</v>
      </c>
      <c r="E51" s="676">
        <f t="shared" si="2"/>
        <v>40000</v>
      </c>
      <c r="F51" s="676">
        <f t="shared" si="3"/>
        <v>60000</v>
      </c>
      <c r="G51" s="676">
        <v>80000</v>
      </c>
      <c r="H51" s="671"/>
      <c r="I51" s="776"/>
      <c r="J51" s="776"/>
      <c r="K51" s="776"/>
      <c r="L51" s="776"/>
    </row>
    <row r="52" spans="1:12" ht="19.5" customHeight="1">
      <c r="A52" s="699">
        <v>25</v>
      </c>
      <c r="B52" s="696" t="s">
        <v>887</v>
      </c>
      <c r="C52" s="692">
        <v>290000</v>
      </c>
      <c r="D52" s="692">
        <f t="shared" si="1"/>
        <v>75000</v>
      </c>
      <c r="E52" s="676">
        <f t="shared" si="2"/>
        <v>150000</v>
      </c>
      <c r="F52" s="676">
        <f t="shared" si="3"/>
        <v>225000</v>
      </c>
      <c r="G52" s="676">
        <v>300000</v>
      </c>
      <c r="H52" s="671"/>
      <c r="I52" s="776"/>
      <c r="J52" s="776"/>
      <c r="K52" s="776"/>
      <c r="L52" s="776"/>
    </row>
    <row r="53" spans="1:12" ht="19.5" customHeight="1">
      <c r="A53" s="699">
        <v>26</v>
      </c>
      <c r="B53" s="696" t="s">
        <v>888</v>
      </c>
      <c r="C53" s="692">
        <v>147229.15</v>
      </c>
      <c r="D53" s="692">
        <f t="shared" si="1"/>
        <v>37500</v>
      </c>
      <c r="E53" s="676">
        <f t="shared" si="2"/>
        <v>75000</v>
      </c>
      <c r="F53" s="676">
        <f t="shared" si="3"/>
        <v>112500</v>
      </c>
      <c r="G53" s="676">
        <v>150000</v>
      </c>
      <c r="H53" s="671"/>
      <c r="I53" s="776"/>
      <c r="J53" s="776"/>
      <c r="K53" s="776"/>
      <c r="L53" s="776"/>
    </row>
    <row r="54" spans="1:12" ht="19.5" customHeight="1">
      <c r="A54" s="699">
        <v>27</v>
      </c>
      <c r="B54" s="696" t="s">
        <v>889</v>
      </c>
      <c r="C54" s="692">
        <v>220000</v>
      </c>
      <c r="D54" s="692">
        <f t="shared" si="1"/>
        <v>70000</v>
      </c>
      <c r="E54" s="676">
        <f t="shared" si="2"/>
        <v>140000</v>
      </c>
      <c r="F54" s="676">
        <f t="shared" si="3"/>
        <v>210000</v>
      </c>
      <c r="G54" s="676">
        <v>280000</v>
      </c>
      <c r="H54" s="671"/>
      <c r="I54" s="776"/>
      <c r="J54" s="776"/>
      <c r="K54" s="776"/>
      <c r="L54" s="776"/>
    </row>
    <row r="55" spans="1:12" ht="19.5" customHeight="1">
      <c r="A55" s="699">
        <v>28</v>
      </c>
      <c r="B55" s="696" t="s">
        <v>890</v>
      </c>
      <c r="C55" s="692">
        <v>45100</v>
      </c>
      <c r="D55" s="692">
        <f t="shared" si="1"/>
        <v>15000</v>
      </c>
      <c r="E55" s="676">
        <f t="shared" si="2"/>
        <v>30000</v>
      </c>
      <c r="F55" s="676">
        <f t="shared" si="3"/>
        <v>45000</v>
      </c>
      <c r="G55" s="676">
        <v>60000</v>
      </c>
      <c r="H55" s="671"/>
      <c r="I55" s="776"/>
      <c r="J55" s="776"/>
      <c r="K55" s="776"/>
      <c r="L55" s="776"/>
    </row>
    <row r="56" spans="1:12" ht="19.5" customHeight="1">
      <c r="A56" s="699">
        <v>29</v>
      </c>
      <c r="B56" s="696" t="s">
        <v>891</v>
      </c>
      <c r="C56" s="692">
        <v>100000</v>
      </c>
      <c r="D56" s="692">
        <f t="shared" si="1"/>
        <v>27500</v>
      </c>
      <c r="E56" s="676">
        <f t="shared" si="2"/>
        <v>55000</v>
      </c>
      <c r="F56" s="676">
        <f t="shared" si="3"/>
        <v>82500</v>
      </c>
      <c r="G56" s="676">
        <v>110000</v>
      </c>
      <c r="H56" s="671"/>
      <c r="I56" s="776"/>
      <c r="J56" s="776"/>
      <c r="K56" s="776"/>
      <c r="L56" s="776"/>
    </row>
    <row r="57" spans="1:12" ht="19.5" customHeight="1">
      <c r="A57" s="699">
        <v>30</v>
      </c>
      <c r="B57" s="696" t="s">
        <v>892</v>
      </c>
      <c r="C57" s="692">
        <v>499000</v>
      </c>
      <c r="D57" s="692">
        <f t="shared" si="1"/>
        <v>124750</v>
      </c>
      <c r="E57" s="676">
        <f t="shared" si="2"/>
        <v>249500</v>
      </c>
      <c r="F57" s="676">
        <f t="shared" si="3"/>
        <v>374250</v>
      </c>
      <c r="G57" s="676">
        <v>499000</v>
      </c>
      <c r="H57" s="671"/>
      <c r="I57" s="776"/>
      <c r="J57" s="776"/>
      <c r="K57" s="776"/>
      <c r="L57" s="776"/>
    </row>
    <row r="58" spans="1:12" ht="19.5" customHeight="1">
      <c r="A58" s="699">
        <v>31</v>
      </c>
      <c r="B58" s="696" t="s">
        <v>80</v>
      </c>
      <c r="C58" s="692">
        <v>320000</v>
      </c>
      <c r="D58" s="692">
        <f t="shared" si="1"/>
        <v>80000</v>
      </c>
      <c r="E58" s="676">
        <f t="shared" si="2"/>
        <v>160000</v>
      </c>
      <c r="F58" s="676">
        <f t="shared" si="3"/>
        <v>240000</v>
      </c>
      <c r="G58" s="676">
        <v>320000</v>
      </c>
      <c r="H58" s="671"/>
      <c r="I58" s="776"/>
      <c r="J58" s="776"/>
      <c r="K58" s="776"/>
      <c r="L58" s="776"/>
    </row>
    <row r="59" spans="1:12" s="700" customFormat="1" ht="19.5" customHeight="1">
      <c r="A59" s="701"/>
      <c r="B59" s="702" t="s">
        <v>648</v>
      </c>
      <c r="C59" s="703"/>
      <c r="D59" s="704">
        <f>SUM(D28:D58)</f>
        <v>3493045</v>
      </c>
      <c r="E59" s="704">
        <f>SUM(E28:E58)</f>
        <v>5918090</v>
      </c>
      <c r="F59" s="704">
        <f>SUM(F28:F58)</f>
        <v>8597135</v>
      </c>
      <c r="G59" s="685">
        <f>SUM(G28:G58)</f>
        <v>13870180</v>
      </c>
      <c r="H59" s="705"/>
      <c r="I59" s="948"/>
      <c r="J59" s="948"/>
      <c r="K59" s="706"/>
      <c r="L59" s="706"/>
    </row>
    <row r="60" spans="1:12" ht="19.5" customHeight="1">
      <c r="A60" s="707"/>
      <c r="B60" s="708" t="s">
        <v>44</v>
      </c>
      <c r="C60" s="708"/>
      <c r="D60" s="709"/>
      <c r="E60" s="709"/>
      <c r="F60" s="709"/>
      <c r="G60" s="709"/>
      <c r="H60" s="671"/>
      <c r="I60" s="776"/>
      <c r="J60" s="698"/>
      <c r="K60" s="695"/>
      <c r="L60" s="695"/>
    </row>
    <row r="61" spans="1:12" ht="19.5" customHeight="1">
      <c r="A61" s="689" t="s">
        <v>81</v>
      </c>
      <c r="B61" s="690"/>
      <c r="C61" s="710"/>
      <c r="D61" s="711"/>
      <c r="E61" s="711"/>
      <c r="F61" s="711"/>
      <c r="G61" s="711"/>
      <c r="I61" s="947"/>
      <c r="J61" s="947"/>
      <c r="K61" s="947"/>
      <c r="L61" s="947"/>
    </row>
    <row r="62" spans="1:12" ht="19.5" customHeight="1">
      <c r="A62" s="689" t="s">
        <v>84</v>
      </c>
      <c r="B62" s="690"/>
      <c r="C62" s="710"/>
      <c r="D62" s="711"/>
      <c r="E62" s="711"/>
      <c r="F62" s="711"/>
      <c r="G62" s="711"/>
      <c r="I62" s="947"/>
      <c r="J62" s="947"/>
      <c r="K62" s="947"/>
      <c r="L62" s="947"/>
    </row>
    <row r="63" spans="1:12" ht="19.5" customHeight="1">
      <c r="A63" s="689"/>
      <c r="B63" s="712" t="s">
        <v>649</v>
      </c>
      <c r="C63" s="713"/>
      <c r="D63" s="711"/>
      <c r="E63" s="711"/>
      <c r="F63" s="711"/>
      <c r="G63" s="711"/>
      <c r="H63" s="671"/>
      <c r="I63" s="947"/>
      <c r="J63" s="947"/>
      <c r="K63" s="695"/>
      <c r="L63" s="695"/>
    </row>
    <row r="64" spans="1:8" s="681" customFormat="1" ht="19.5" customHeight="1">
      <c r="A64" s="949" t="s">
        <v>740</v>
      </c>
      <c r="B64" s="949"/>
      <c r="C64" s="714"/>
      <c r="D64" s="715">
        <f>D26+D59</f>
        <v>12404795</v>
      </c>
      <c r="E64" s="715">
        <f>E26+E59</f>
        <v>17259483.33</v>
      </c>
      <c r="F64" s="715">
        <f>F26+F59</f>
        <v>24198385</v>
      </c>
      <c r="G64" s="715">
        <f>G26+G59</f>
        <v>49376406.66</v>
      </c>
      <c r="H64" s="686"/>
    </row>
    <row r="65" spans="1:6" ht="15.75">
      <c r="A65" s="716" t="s">
        <v>521</v>
      </c>
      <c r="C65" s="717"/>
      <c r="D65" s="718"/>
      <c r="E65" s="718"/>
      <c r="F65" s="718"/>
    </row>
    <row r="66" spans="1:6" ht="15.75">
      <c r="A66" s="719"/>
      <c r="B66" s="720"/>
      <c r="C66" s="717"/>
      <c r="D66" s="718"/>
      <c r="E66" s="718"/>
      <c r="F66" s="718"/>
    </row>
  </sheetData>
  <sheetProtection/>
  <mergeCells count="20">
    <mergeCell ref="I48:L48"/>
    <mergeCell ref="I59:J59"/>
    <mergeCell ref="I61:L61"/>
    <mergeCell ref="I62:L62"/>
    <mergeCell ref="I63:J63"/>
    <mergeCell ref="A64:B64"/>
    <mergeCell ref="B7:G7"/>
    <mergeCell ref="B27:G27"/>
    <mergeCell ref="I33:J33"/>
    <mergeCell ref="I34:J34"/>
    <mergeCell ref="I36:K36"/>
    <mergeCell ref="I38:L38"/>
    <mergeCell ref="B3:H3"/>
    <mergeCell ref="A5:A6"/>
    <mergeCell ref="B5:B6"/>
    <mergeCell ref="C5:C6"/>
    <mergeCell ref="D5:D6"/>
    <mergeCell ref="E5:E6"/>
    <mergeCell ref="F5:F6"/>
    <mergeCell ref="G5:G6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portrait" scale="6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B2:N43"/>
  <sheetViews>
    <sheetView zoomScale="75" zoomScaleNormal="75" zoomScalePageLayoutView="0" workbookViewId="0" topLeftCell="A10">
      <selection activeCell="C2" sqref="C2"/>
    </sheetView>
  </sheetViews>
  <sheetFormatPr defaultColWidth="9.140625" defaultRowHeight="12.75"/>
  <cols>
    <col min="1" max="1" width="9.140625" style="22" customWidth="1"/>
    <col min="2" max="2" width="12.140625" style="22" customWidth="1"/>
    <col min="3" max="3" width="45.28125" style="22" customWidth="1"/>
    <col min="4" max="4" width="16.28125" style="22" customWidth="1"/>
    <col min="5" max="6" width="16.140625" style="22" customWidth="1"/>
    <col min="7" max="7" width="22.140625" style="22" customWidth="1"/>
    <col min="8" max="8" width="41.7109375" style="22" customWidth="1"/>
    <col min="9" max="13" width="23.7109375" style="22" customWidth="1"/>
    <col min="14" max="14" width="3.00390625" style="22" customWidth="1"/>
    <col min="15" max="16384" width="9.140625" style="22" customWidth="1"/>
  </cols>
  <sheetData>
    <row r="2" s="23" customFormat="1" ht="15">
      <c r="C2" s="21" t="s">
        <v>771</v>
      </c>
    </row>
    <row r="3" spans="2:13" s="23" customFormat="1" ht="15.75"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2" t="s">
        <v>763</v>
      </c>
    </row>
    <row r="4" spans="2:13" s="23" customFormat="1" ht="15.75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2:13" s="23" customFormat="1" ht="15.75">
      <c r="B5" s="825" t="s">
        <v>593</v>
      </c>
      <c r="C5" s="825"/>
      <c r="D5" s="825"/>
      <c r="E5" s="825"/>
      <c r="F5" s="825"/>
      <c r="G5" s="825"/>
      <c r="H5" s="825"/>
      <c r="I5" s="825"/>
      <c r="J5" s="825"/>
      <c r="K5" s="825"/>
      <c r="L5" s="825"/>
      <c r="M5" s="825"/>
    </row>
    <row r="6" spans="2:13" s="23" customFormat="1" ht="15" customHeight="1">
      <c r="B6" s="131"/>
      <c r="C6" s="15"/>
      <c r="D6" s="133"/>
      <c r="E6" s="133"/>
      <c r="F6" s="133"/>
      <c r="G6" s="133"/>
      <c r="H6" s="131"/>
      <c r="I6" s="131"/>
      <c r="J6" s="131"/>
      <c r="K6" s="131"/>
      <c r="L6" s="131"/>
      <c r="M6" s="131"/>
    </row>
    <row r="7" spans="2:13" s="23" customFormat="1" ht="16.5" thickBot="1">
      <c r="B7" s="131"/>
      <c r="C7" s="131"/>
      <c r="D7" s="131"/>
      <c r="E7" s="131"/>
      <c r="F7" s="131"/>
      <c r="G7" s="131"/>
      <c r="H7" s="131"/>
      <c r="I7" s="131"/>
      <c r="J7" s="131"/>
      <c r="K7" s="134"/>
      <c r="L7" s="131"/>
      <c r="M7" s="132" t="s">
        <v>520</v>
      </c>
    </row>
    <row r="8" spans="2:13" s="23" customFormat="1" ht="63" customHeight="1">
      <c r="B8" s="167" t="s">
        <v>86</v>
      </c>
      <c r="C8" s="168" t="s">
        <v>599</v>
      </c>
      <c r="D8" s="169" t="s">
        <v>87</v>
      </c>
      <c r="E8" s="169" t="s">
        <v>88</v>
      </c>
      <c r="F8" s="169" t="s">
        <v>89</v>
      </c>
      <c r="G8" s="169" t="s">
        <v>592</v>
      </c>
      <c r="H8" s="170" t="s">
        <v>594</v>
      </c>
      <c r="I8" s="169" t="s">
        <v>595</v>
      </c>
      <c r="J8" s="169" t="s">
        <v>596</v>
      </c>
      <c r="K8" s="169" t="s">
        <v>597</v>
      </c>
      <c r="L8" s="169" t="s">
        <v>724</v>
      </c>
      <c r="M8" s="171" t="s">
        <v>598</v>
      </c>
    </row>
    <row r="9" spans="2:13" s="23" customFormat="1" ht="16.5" thickBot="1">
      <c r="B9" s="172" t="s">
        <v>81</v>
      </c>
      <c r="C9" s="173" t="s">
        <v>84</v>
      </c>
      <c r="D9" s="174" t="s">
        <v>85</v>
      </c>
      <c r="E9" s="174" t="s">
        <v>90</v>
      </c>
      <c r="F9" s="173" t="s">
        <v>91</v>
      </c>
      <c r="G9" s="174" t="s">
        <v>92</v>
      </c>
      <c r="H9" s="173" t="s">
        <v>93</v>
      </c>
      <c r="I9" s="174" t="s">
        <v>192</v>
      </c>
      <c r="J9" s="174" t="s">
        <v>94</v>
      </c>
      <c r="K9" s="173" t="s">
        <v>95</v>
      </c>
      <c r="L9" s="174" t="s">
        <v>96</v>
      </c>
      <c r="M9" s="175" t="s">
        <v>97</v>
      </c>
    </row>
    <row r="10" spans="2:13" ht="24.75" customHeight="1">
      <c r="B10" s="950">
        <v>1</v>
      </c>
      <c r="C10" s="953"/>
      <c r="D10" s="135"/>
      <c r="E10" s="135"/>
      <c r="F10" s="135"/>
      <c r="G10" s="136"/>
      <c r="H10" s="137" t="s">
        <v>82</v>
      </c>
      <c r="I10" s="138"/>
      <c r="J10" s="139"/>
      <c r="K10" s="139"/>
      <c r="L10" s="136"/>
      <c r="M10" s="140"/>
    </row>
    <row r="11" spans="2:13" ht="24.75" customHeight="1">
      <c r="B11" s="951"/>
      <c r="C11" s="954"/>
      <c r="D11" s="141"/>
      <c r="E11" s="141"/>
      <c r="F11" s="141"/>
      <c r="G11" s="142"/>
      <c r="H11" s="143" t="s">
        <v>83</v>
      </c>
      <c r="I11" s="144"/>
      <c r="J11" s="145"/>
      <c r="K11" s="145"/>
      <c r="L11" s="142"/>
      <c r="M11" s="146"/>
    </row>
    <row r="12" spans="2:13" ht="24.75" customHeight="1">
      <c r="B12" s="951"/>
      <c r="C12" s="954"/>
      <c r="D12" s="141"/>
      <c r="E12" s="141"/>
      <c r="F12" s="141"/>
      <c r="G12" s="142"/>
      <c r="H12" s="143" t="s">
        <v>202</v>
      </c>
      <c r="I12" s="144"/>
      <c r="J12" s="145"/>
      <c r="K12" s="145"/>
      <c r="L12" s="142"/>
      <c r="M12" s="146"/>
    </row>
    <row r="13" spans="2:14" ht="24.75" customHeight="1" thickBot="1">
      <c r="B13" s="952"/>
      <c r="C13" s="955"/>
      <c r="D13" s="147"/>
      <c r="E13" s="147"/>
      <c r="F13" s="147"/>
      <c r="G13" s="148"/>
      <c r="H13" s="149" t="s">
        <v>23</v>
      </c>
      <c r="I13" s="150"/>
      <c r="J13" s="151"/>
      <c r="K13" s="151"/>
      <c r="L13" s="148"/>
      <c r="M13" s="598"/>
      <c r="N13" s="599"/>
    </row>
    <row r="14" spans="2:13" ht="24.75" customHeight="1">
      <c r="B14" s="950">
        <v>2</v>
      </c>
      <c r="C14" s="953"/>
      <c r="D14" s="153"/>
      <c r="E14" s="153"/>
      <c r="F14" s="153"/>
      <c r="G14" s="154"/>
      <c r="H14" s="155" t="s">
        <v>82</v>
      </c>
      <c r="I14" s="156"/>
      <c r="J14" s="157"/>
      <c r="K14" s="157"/>
      <c r="L14" s="154"/>
      <c r="M14" s="158"/>
    </row>
    <row r="15" spans="2:13" ht="24.75" customHeight="1">
      <c r="B15" s="951"/>
      <c r="C15" s="954"/>
      <c r="D15" s="141"/>
      <c r="E15" s="141"/>
      <c r="F15" s="141"/>
      <c r="G15" s="142"/>
      <c r="H15" s="143" t="s">
        <v>83</v>
      </c>
      <c r="I15" s="144"/>
      <c r="J15" s="145"/>
      <c r="K15" s="145"/>
      <c r="L15" s="142"/>
      <c r="M15" s="146"/>
    </row>
    <row r="16" spans="2:13" ht="24.75" customHeight="1">
      <c r="B16" s="951"/>
      <c r="C16" s="954"/>
      <c r="D16" s="141"/>
      <c r="E16" s="141"/>
      <c r="F16" s="141"/>
      <c r="G16" s="142"/>
      <c r="H16" s="143" t="s">
        <v>202</v>
      </c>
      <c r="I16" s="144"/>
      <c r="J16" s="145"/>
      <c r="K16" s="145"/>
      <c r="L16" s="142"/>
      <c r="M16" s="146"/>
    </row>
    <row r="17" spans="2:13" ht="24.75" customHeight="1" thickBot="1">
      <c r="B17" s="952"/>
      <c r="C17" s="955"/>
      <c r="D17" s="147"/>
      <c r="E17" s="147"/>
      <c r="F17" s="147"/>
      <c r="G17" s="148"/>
      <c r="H17" s="149" t="s">
        <v>23</v>
      </c>
      <c r="I17" s="150"/>
      <c r="J17" s="151"/>
      <c r="K17" s="151"/>
      <c r="L17" s="148"/>
      <c r="M17" s="152"/>
    </row>
    <row r="18" spans="2:13" ht="24.75" customHeight="1">
      <c r="B18" s="950">
        <v>3</v>
      </c>
      <c r="C18" s="953"/>
      <c r="D18" s="135"/>
      <c r="E18" s="135"/>
      <c r="F18" s="135"/>
      <c r="G18" s="136"/>
      <c r="H18" s="137" t="s">
        <v>82</v>
      </c>
      <c r="I18" s="138"/>
      <c r="J18" s="139"/>
      <c r="K18" s="139"/>
      <c r="L18" s="136"/>
      <c r="M18" s="140"/>
    </row>
    <row r="19" spans="2:13" ht="24.75" customHeight="1">
      <c r="B19" s="951"/>
      <c r="C19" s="954"/>
      <c r="D19" s="141"/>
      <c r="E19" s="141"/>
      <c r="F19" s="141"/>
      <c r="G19" s="142"/>
      <c r="H19" s="143" t="s">
        <v>83</v>
      </c>
      <c r="I19" s="144"/>
      <c r="J19" s="145"/>
      <c r="K19" s="145"/>
      <c r="L19" s="142"/>
      <c r="M19" s="146"/>
    </row>
    <row r="20" spans="2:13" ht="24.75" customHeight="1">
      <c r="B20" s="951"/>
      <c r="C20" s="954"/>
      <c r="D20" s="141"/>
      <c r="E20" s="141"/>
      <c r="F20" s="141"/>
      <c r="G20" s="142"/>
      <c r="H20" s="143" t="s">
        <v>202</v>
      </c>
      <c r="I20" s="144"/>
      <c r="J20" s="145"/>
      <c r="K20" s="145"/>
      <c r="L20" s="142"/>
      <c r="M20" s="146"/>
    </row>
    <row r="21" spans="2:13" ht="24.75" customHeight="1" thickBot="1">
      <c r="B21" s="952"/>
      <c r="C21" s="955"/>
      <c r="D21" s="604"/>
      <c r="E21" s="604"/>
      <c r="F21" s="604"/>
      <c r="G21" s="605"/>
      <c r="H21" s="606" t="s">
        <v>23</v>
      </c>
      <c r="I21" s="607"/>
      <c r="J21" s="608"/>
      <c r="K21" s="608"/>
      <c r="L21" s="605"/>
      <c r="M21" s="609"/>
    </row>
    <row r="22" spans="2:13" ht="24.75" customHeight="1">
      <c r="B22" s="950">
        <v>4</v>
      </c>
      <c r="C22" s="953"/>
      <c r="D22" s="153"/>
      <c r="E22" s="153"/>
      <c r="F22" s="153"/>
      <c r="G22" s="154"/>
      <c r="H22" s="155" t="s">
        <v>82</v>
      </c>
      <c r="I22" s="156"/>
      <c r="J22" s="157"/>
      <c r="K22" s="157"/>
      <c r="L22" s="154"/>
      <c r="M22" s="158"/>
    </row>
    <row r="23" spans="2:13" ht="24.75" customHeight="1">
      <c r="B23" s="951"/>
      <c r="C23" s="954"/>
      <c r="D23" s="141"/>
      <c r="E23" s="141"/>
      <c r="F23" s="141"/>
      <c r="G23" s="142"/>
      <c r="H23" s="143" t="s">
        <v>83</v>
      </c>
      <c r="I23" s="144"/>
      <c r="J23" s="145"/>
      <c r="K23" s="145"/>
      <c r="L23" s="142"/>
      <c r="M23" s="146"/>
    </row>
    <row r="24" spans="2:13" ht="24.75" customHeight="1">
      <c r="B24" s="951"/>
      <c r="C24" s="954"/>
      <c r="D24" s="159"/>
      <c r="E24" s="159"/>
      <c r="F24" s="159"/>
      <c r="G24" s="160"/>
      <c r="H24" s="161" t="s">
        <v>202</v>
      </c>
      <c r="I24" s="162"/>
      <c r="J24" s="163"/>
      <c r="K24" s="163"/>
      <c r="L24" s="160"/>
      <c r="M24" s="164"/>
    </row>
    <row r="25" spans="2:14" ht="24.75" customHeight="1" thickBot="1">
      <c r="B25" s="952"/>
      <c r="C25" s="955"/>
      <c r="D25" s="147"/>
      <c r="E25" s="147"/>
      <c r="F25" s="147"/>
      <c r="G25" s="148"/>
      <c r="H25" s="149" t="s">
        <v>23</v>
      </c>
      <c r="I25" s="150"/>
      <c r="J25" s="151"/>
      <c r="K25" s="151"/>
      <c r="L25" s="148"/>
      <c r="M25" s="152"/>
      <c r="N25" s="599"/>
    </row>
    <row r="26" spans="2:13" ht="24.75" customHeight="1">
      <c r="B26" s="950">
        <v>5</v>
      </c>
      <c r="C26" s="953"/>
      <c r="D26" s="135"/>
      <c r="E26" s="135"/>
      <c r="F26" s="135"/>
      <c r="G26" s="136"/>
      <c r="H26" s="137" t="s">
        <v>82</v>
      </c>
      <c r="I26" s="138"/>
      <c r="J26" s="139"/>
      <c r="K26" s="139"/>
      <c r="L26" s="136"/>
      <c r="M26" s="140"/>
    </row>
    <row r="27" spans="2:13" ht="24.75" customHeight="1">
      <c r="B27" s="951"/>
      <c r="C27" s="954"/>
      <c r="D27" s="141"/>
      <c r="E27" s="141"/>
      <c r="F27" s="141"/>
      <c r="G27" s="142"/>
      <c r="H27" s="143" t="s">
        <v>83</v>
      </c>
      <c r="I27" s="144"/>
      <c r="J27" s="145"/>
      <c r="K27" s="145"/>
      <c r="L27" s="142"/>
      <c r="M27" s="146"/>
    </row>
    <row r="28" spans="2:13" ht="24.75" customHeight="1">
      <c r="B28" s="951"/>
      <c r="C28" s="954"/>
      <c r="D28" s="141"/>
      <c r="E28" s="141"/>
      <c r="F28" s="141"/>
      <c r="G28" s="142"/>
      <c r="H28" s="143" t="s">
        <v>202</v>
      </c>
      <c r="I28" s="144"/>
      <c r="J28" s="145"/>
      <c r="K28" s="145"/>
      <c r="L28" s="142"/>
      <c r="M28" s="146"/>
    </row>
    <row r="29" spans="2:13" ht="24.75" customHeight="1" thickBot="1">
      <c r="B29" s="952"/>
      <c r="C29" s="955"/>
      <c r="D29" s="147"/>
      <c r="E29" s="147"/>
      <c r="F29" s="600"/>
      <c r="G29" s="598"/>
      <c r="H29" s="602" t="s">
        <v>23</v>
      </c>
      <c r="I29" s="603"/>
      <c r="J29" s="151"/>
      <c r="K29" s="601"/>
      <c r="L29" s="148"/>
      <c r="M29" s="152"/>
    </row>
    <row r="30" spans="2:13" ht="24.75" customHeight="1">
      <c r="B30" s="165"/>
      <c r="C30" s="165"/>
      <c r="D30" s="166"/>
      <c r="E30" s="166"/>
      <c r="F30" s="166"/>
      <c r="G30" s="166"/>
      <c r="H30" s="166"/>
      <c r="I30" s="166"/>
      <c r="J30" s="166"/>
      <c r="K30" s="166"/>
      <c r="L30" s="166"/>
      <c r="M30" s="166"/>
    </row>
    <row r="31" spans="2:13" ht="24.75" customHeight="1">
      <c r="B31" s="165"/>
      <c r="C31" s="165"/>
      <c r="D31" s="166"/>
      <c r="E31" s="166"/>
      <c r="F31" s="166"/>
      <c r="G31" s="166"/>
      <c r="H31" s="166"/>
      <c r="I31" s="166"/>
      <c r="J31" s="166"/>
      <c r="K31" s="166"/>
      <c r="L31" s="166"/>
      <c r="M31" s="166"/>
    </row>
    <row r="32" spans="2:13" ht="24.75" customHeight="1">
      <c r="B32" s="958" t="s">
        <v>591</v>
      </c>
      <c r="C32" s="958"/>
      <c r="D32" s="958"/>
      <c r="E32" s="958"/>
      <c r="F32" s="958"/>
      <c r="G32" s="958"/>
      <c r="H32" s="958"/>
      <c r="I32" s="958"/>
      <c r="J32" s="958"/>
      <c r="K32" s="958"/>
      <c r="L32" s="958"/>
      <c r="M32" s="958"/>
    </row>
    <row r="33" spans="2:13" ht="24.75" customHeight="1" thickBot="1">
      <c r="B33" s="613"/>
      <c r="C33" s="613"/>
      <c r="D33" s="613"/>
      <c r="E33" s="613"/>
      <c r="F33" s="613"/>
      <c r="G33" s="613"/>
      <c r="H33" s="613"/>
      <c r="I33" s="613"/>
      <c r="J33" s="613"/>
      <c r="K33" s="613"/>
      <c r="L33" s="613"/>
      <c r="M33" s="613"/>
    </row>
    <row r="34" spans="2:12" s="48" customFormat="1" ht="90.75" customHeight="1" thickBot="1">
      <c r="B34" s="610" t="s">
        <v>2</v>
      </c>
      <c r="C34" s="611" t="s">
        <v>586</v>
      </c>
      <c r="D34" s="612" t="s">
        <v>739</v>
      </c>
      <c r="E34" s="612" t="s">
        <v>587</v>
      </c>
      <c r="F34" s="612" t="s">
        <v>588</v>
      </c>
      <c r="G34" s="612" t="s">
        <v>201</v>
      </c>
      <c r="H34" s="611" t="s">
        <v>589</v>
      </c>
      <c r="I34" s="612" t="s">
        <v>759</v>
      </c>
      <c r="J34" s="612" t="s">
        <v>760</v>
      </c>
      <c r="K34" s="612" t="s">
        <v>761</v>
      </c>
      <c r="L34" s="612" t="s">
        <v>762</v>
      </c>
    </row>
    <row r="35" spans="2:12" s="48" customFormat="1" ht="24.75" customHeight="1">
      <c r="B35" s="115">
        <v>1</v>
      </c>
      <c r="C35" s="116"/>
      <c r="D35" s="117"/>
      <c r="E35" s="118"/>
      <c r="F35" s="118"/>
      <c r="G35" s="118"/>
      <c r="H35" s="119"/>
      <c r="I35" s="118"/>
      <c r="J35" s="118"/>
      <c r="K35" s="118"/>
      <c r="L35" s="119"/>
    </row>
    <row r="36" spans="2:12" s="48" customFormat="1" ht="24.75" customHeight="1">
      <c r="B36" s="120">
        <v>2</v>
      </c>
      <c r="C36" s="121"/>
      <c r="D36" s="122"/>
      <c r="E36" s="123"/>
      <c r="F36" s="123"/>
      <c r="G36" s="123"/>
      <c r="H36" s="124"/>
      <c r="I36" s="123"/>
      <c r="J36" s="123"/>
      <c r="K36" s="123"/>
      <c r="L36" s="124"/>
    </row>
    <row r="37" spans="2:12" s="48" customFormat="1" ht="24.75" customHeight="1">
      <c r="B37" s="120">
        <v>3</v>
      </c>
      <c r="C37" s="121"/>
      <c r="D37" s="122"/>
      <c r="E37" s="123"/>
      <c r="F37" s="123"/>
      <c r="G37" s="123"/>
      <c r="H37" s="124"/>
      <c r="I37" s="123"/>
      <c r="J37" s="123"/>
      <c r="K37" s="123"/>
      <c r="L37" s="124"/>
    </row>
    <row r="38" spans="2:12" s="48" customFormat="1" ht="24.75" customHeight="1">
      <c r="B38" s="120">
        <v>4</v>
      </c>
      <c r="C38" s="121"/>
      <c r="D38" s="122"/>
      <c r="E38" s="123"/>
      <c r="F38" s="123"/>
      <c r="G38" s="123"/>
      <c r="H38" s="124"/>
      <c r="I38" s="123"/>
      <c r="J38" s="123"/>
      <c r="K38" s="123"/>
      <c r="L38" s="124"/>
    </row>
    <row r="39" spans="2:12" s="48" customFormat="1" ht="24.75" customHeight="1">
      <c r="B39" s="120">
        <v>5</v>
      </c>
      <c r="C39" s="121"/>
      <c r="D39" s="122"/>
      <c r="E39" s="123"/>
      <c r="F39" s="123"/>
      <c r="G39" s="123"/>
      <c r="H39" s="124"/>
      <c r="I39" s="123"/>
      <c r="J39" s="123"/>
      <c r="K39" s="123"/>
      <c r="L39" s="124"/>
    </row>
    <row r="40" spans="2:12" s="48" customFormat="1" ht="24.75" customHeight="1">
      <c r="B40" s="120">
        <v>6</v>
      </c>
      <c r="C40" s="121"/>
      <c r="D40" s="122"/>
      <c r="E40" s="123"/>
      <c r="F40" s="123"/>
      <c r="G40" s="123"/>
      <c r="H40" s="124"/>
      <c r="I40" s="123"/>
      <c r="J40" s="123"/>
      <c r="K40" s="123"/>
      <c r="L40" s="124"/>
    </row>
    <row r="41" spans="2:12" s="48" customFormat="1" ht="24.75" customHeight="1">
      <c r="B41" s="120">
        <v>7</v>
      </c>
      <c r="C41" s="121"/>
      <c r="D41" s="122"/>
      <c r="E41" s="123"/>
      <c r="F41" s="123"/>
      <c r="G41" s="123"/>
      <c r="H41" s="124"/>
      <c r="I41" s="123"/>
      <c r="J41" s="123"/>
      <c r="K41" s="123"/>
      <c r="L41" s="124"/>
    </row>
    <row r="42" spans="2:12" s="48" customFormat="1" ht="24.75" customHeight="1" thickBot="1">
      <c r="B42" s="120" t="s">
        <v>729</v>
      </c>
      <c r="C42" s="121"/>
      <c r="D42" s="125"/>
      <c r="E42" s="126"/>
      <c r="F42" s="126"/>
      <c r="G42" s="126"/>
      <c r="H42" s="127"/>
      <c r="I42" s="126"/>
      <c r="J42" s="126"/>
      <c r="K42" s="126"/>
      <c r="L42" s="127"/>
    </row>
    <row r="43" spans="2:12" s="48" customFormat="1" ht="24.75" customHeight="1" thickBot="1">
      <c r="B43" s="956" t="s">
        <v>590</v>
      </c>
      <c r="C43" s="957"/>
      <c r="D43" s="128"/>
      <c r="E43" s="128"/>
      <c r="F43" s="129"/>
      <c r="G43" s="129"/>
      <c r="H43" s="130"/>
      <c r="I43" s="128"/>
      <c r="J43" s="129"/>
      <c r="K43" s="129"/>
      <c r="L43" s="130"/>
    </row>
    <row r="44" ht="19.5" customHeight="1"/>
    <row r="45" ht="19.5" customHeight="1"/>
    <row r="46" ht="19.5" customHeight="1"/>
  </sheetData>
  <sheetProtection/>
  <mergeCells count="13">
    <mergeCell ref="B18:B21"/>
    <mergeCell ref="B43:C43"/>
    <mergeCell ref="B32:M32"/>
    <mergeCell ref="B5:M5"/>
    <mergeCell ref="B22:B25"/>
    <mergeCell ref="C22:C25"/>
    <mergeCell ref="B26:B29"/>
    <mergeCell ref="C26:C29"/>
    <mergeCell ref="C10:C13"/>
    <mergeCell ref="B10:B13"/>
    <mergeCell ref="B14:B17"/>
    <mergeCell ref="C14:C17"/>
    <mergeCell ref="C18:C21"/>
  </mergeCells>
  <conditionalFormatting sqref="K10:K13">
    <cfRule type="expression" priority="31" dxfId="0" stopIfTrue="1">
      <formula>$J$2&gt;0</formula>
    </cfRule>
  </conditionalFormatting>
  <conditionalFormatting sqref="L10:L13">
    <cfRule type="expression" priority="32" dxfId="0" stopIfTrue="1">
      <formula>$K$2&gt;0</formula>
    </cfRule>
  </conditionalFormatting>
  <conditionalFormatting sqref="L10:M13">
    <cfRule type="expression" priority="33" dxfId="0" stopIfTrue="1">
      <formula>$L$2&gt;0</formula>
    </cfRule>
  </conditionalFormatting>
  <conditionalFormatting sqref="M10:M13">
    <cfRule type="expression" priority="34" dxfId="0" stopIfTrue="1">
      <formula>$M$2&gt;0</formula>
    </cfRule>
  </conditionalFormatting>
  <conditionalFormatting sqref="K10:K13">
    <cfRule type="expression" priority="35" dxfId="0" stopIfTrue="1">
      <formula>#REF!&gt;0</formula>
    </cfRule>
  </conditionalFormatting>
  <conditionalFormatting sqref="K14:K17">
    <cfRule type="expression" priority="16" dxfId="0" stopIfTrue="1">
      <formula>$J$2&gt;0</formula>
    </cfRule>
  </conditionalFormatting>
  <conditionalFormatting sqref="L14:L17">
    <cfRule type="expression" priority="17" dxfId="0" stopIfTrue="1">
      <formula>$K$2&gt;0</formula>
    </cfRule>
  </conditionalFormatting>
  <conditionalFormatting sqref="L14:M17">
    <cfRule type="expression" priority="18" dxfId="0" stopIfTrue="1">
      <formula>$L$2&gt;0</formula>
    </cfRule>
  </conditionalFormatting>
  <conditionalFormatting sqref="M14:M17">
    <cfRule type="expression" priority="19" dxfId="0" stopIfTrue="1">
      <formula>$M$2&gt;0</formula>
    </cfRule>
  </conditionalFormatting>
  <conditionalFormatting sqref="K14:K17">
    <cfRule type="expression" priority="20" dxfId="0" stopIfTrue="1">
      <formula>#REF!&gt;0</formula>
    </cfRule>
  </conditionalFormatting>
  <conditionalFormatting sqref="K18:K21">
    <cfRule type="expression" priority="11" dxfId="0" stopIfTrue="1">
      <formula>$J$2&gt;0</formula>
    </cfRule>
  </conditionalFormatting>
  <conditionalFormatting sqref="L18:L21">
    <cfRule type="expression" priority="12" dxfId="0" stopIfTrue="1">
      <formula>$K$2&gt;0</formula>
    </cfRule>
  </conditionalFormatting>
  <conditionalFormatting sqref="L18:M21">
    <cfRule type="expression" priority="13" dxfId="0" stopIfTrue="1">
      <formula>$L$2&gt;0</formula>
    </cfRule>
  </conditionalFormatting>
  <conditionalFormatting sqref="M18:M21">
    <cfRule type="expression" priority="14" dxfId="0" stopIfTrue="1">
      <formula>$M$2&gt;0</formula>
    </cfRule>
  </conditionalFormatting>
  <conditionalFormatting sqref="K18:K21">
    <cfRule type="expression" priority="15" dxfId="0" stopIfTrue="1">
      <formula>#REF!&gt;0</formula>
    </cfRule>
  </conditionalFormatting>
  <conditionalFormatting sqref="K22:K25">
    <cfRule type="expression" priority="6" dxfId="0" stopIfTrue="1">
      <formula>$J$2&gt;0</formula>
    </cfRule>
  </conditionalFormatting>
  <conditionalFormatting sqref="L22:L25">
    <cfRule type="expression" priority="7" dxfId="0" stopIfTrue="1">
      <formula>$K$2&gt;0</formula>
    </cfRule>
  </conditionalFormatting>
  <conditionalFormatting sqref="L22:M25">
    <cfRule type="expression" priority="8" dxfId="0" stopIfTrue="1">
      <formula>$L$2&gt;0</formula>
    </cfRule>
  </conditionalFormatting>
  <conditionalFormatting sqref="M22:M25">
    <cfRule type="expression" priority="9" dxfId="0" stopIfTrue="1">
      <formula>$M$2&gt;0</formula>
    </cfRule>
  </conditionalFormatting>
  <conditionalFormatting sqref="K22:K25">
    <cfRule type="expression" priority="10" dxfId="0" stopIfTrue="1">
      <formula>#REF!&gt;0</formula>
    </cfRule>
  </conditionalFormatting>
  <conditionalFormatting sqref="K26:K29">
    <cfRule type="expression" priority="1" dxfId="0" stopIfTrue="1">
      <formula>$J$2&gt;0</formula>
    </cfRule>
  </conditionalFormatting>
  <conditionalFormatting sqref="L26:L29">
    <cfRule type="expression" priority="2" dxfId="0" stopIfTrue="1">
      <formula>$K$2&gt;0</formula>
    </cfRule>
  </conditionalFormatting>
  <conditionalFormatting sqref="L26:M29">
    <cfRule type="expression" priority="3" dxfId="0" stopIfTrue="1">
      <formula>$L$2&gt;0</formula>
    </cfRule>
  </conditionalFormatting>
  <conditionalFormatting sqref="M26:M29">
    <cfRule type="expression" priority="4" dxfId="0" stopIfTrue="1">
      <formula>$M$2&gt;0</formula>
    </cfRule>
  </conditionalFormatting>
  <conditionalFormatting sqref="K26:K29">
    <cfRule type="expression" priority="5" dxfId="0" stopIfTrue="1">
      <formula>#REF!&gt;0</formula>
    </cfRule>
  </conditionalFormatting>
  <printOptions/>
  <pageMargins left="0.15748031496062992" right="0.15748031496062992" top="0.5905511811023623" bottom="0.1968503937007874" header="0.5118110236220472" footer="0.5118110236220472"/>
  <pageSetup horizontalDpi="600" verticalDpi="600" orientation="landscape" scale="47" r:id="rId1"/>
  <ignoredErrors>
    <ignoredError sqref="B9:F9 G9:M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2:F85"/>
  <sheetViews>
    <sheetView showGridLines="0" zoomScale="55" zoomScaleNormal="55" zoomScalePageLayoutView="0" workbookViewId="0" topLeftCell="A65">
      <selection activeCell="K80" sqref="K80"/>
    </sheetView>
  </sheetViews>
  <sheetFormatPr defaultColWidth="9.140625" defaultRowHeight="12.75"/>
  <cols>
    <col min="1" max="1" width="5.00390625" style="1" customWidth="1"/>
    <col min="2" max="2" width="18.421875" style="1" customWidth="1"/>
    <col min="3" max="3" width="103.00390625" style="1" bestFit="1" customWidth="1"/>
    <col min="4" max="4" width="22.28125" style="1" customWidth="1"/>
    <col min="5" max="6" width="25.7109375" style="0" customWidth="1"/>
    <col min="7" max="7" width="14.8515625" style="1" customWidth="1"/>
    <col min="8" max="8" width="9.140625" style="1" customWidth="1"/>
    <col min="9" max="9" width="12.28125" style="1" customWidth="1"/>
    <col min="10" max="10" width="13.421875" style="1" customWidth="1"/>
    <col min="11" max="16384" width="9.140625" style="1" customWidth="1"/>
  </cols>
  <sheetData>
    <row r="2" spans="3:6" ht="42" customHeight="1">
      <c r="C2" s="21" t="s">
        <v>771</v>
      </c>
      <c r="F2" s="585" t="s">
        <v>742</v>
      </c>
    </row>
    <row r="3" ht="15.75">
      <c r="B3" s="398"/>
    </row>
    <row r="4" spans="2:6" ht="27" customHeight="1">
      <c r="B4" s="789" t="s">
        <v>768</v>
      </c>
      <c r="C4" s="789"/>
      <c r="D4" s="789"/>
      <c r="E4" s="789"/>
      <c r="F4" s="789"/>
    </row>
    <row r="5" spans="5:6" ht="32.25" customHeight="1" hidden="1" thickBot="1">
      <c r="E5" s="1"/>
      <c r="F5" s="1"/>
    </row>
    <row r="6" spans="5:6" ht="15.75" customHeight="1" hidden="1">
      <c r="E6" s="1"/>
      <c r="F6" s="1"/>
    </row>
    <row r="7" spans="5:6" ht="28.5" customHeight="1" thickBot="1">
      <c r="E7" s="28"/>
      <c r="F7" s="541" t="s">
        <v>520</v>
      </c>
    </row>
    <row r="8" spans="2:6" ht="44.25" customHeight="1">
      <c r="B8" s="790" t="s">
        <v>612</v>
      </c>
      <c r="C8" s="792" t="s">
        <v>98</v>
      </c>
      <c r="D8" s="794" t="s">
        <v>613</v>
      </c>
      <c r="E8" s="796" t="s">
        <v>769</v>
      </c>
      <c r="F8" s="798" t="s">
        <v>770</v>
      </c>
    </row>
    <row r="9" spans="2:6" ht="56.25" customHeight="1" thickBot="1">
      <c r="B9" s="791"/>
      <c r="C9" s="793"/>
      <c r="D9" s="795"/>
      <c r="E9" s="797"/>
      <c r="F9" s="799"/>
    </row>
    <row r="10" spans="2:6" s="401" customFormat="1" ht="34.5" customHeight="1">
      <c r="B10" s="399"/>
      <c r="C10" s="400" t="s">
        <v>228</v>
      </c>
      <c r="D10" s="421"/>
      <c r="E10" s="25"/>
      <c r="F10" s="33"/>
    </row>
    <row r="11" spans="2:6" s="402" customFormat="1" ht="34.5" customHeight="1">
      <c r="B11" s="425" t="s">
        <v>229</v>
      </c>
      <c r="C11" s="426" t="s">
        <v>230</v>
      </c>
      <c r="D11" s="423">
        <v>1001</v>
      </c>
      <c r="E11" s="34">
        <f>E12+E19+E26+E27</f>
        <v>110880</v>
      </c>
      <c r="F11" s="35">
        <f>F12+F19+F26+F27</f>
        <v>109874</v>
      </c>
    </row>
    <row r="12" spans="2:6" s="401" customFormat="1" ht="34.5" customHeight="1">
      <c r="B12" s="425">
        <v>60</v>
      </c>
      <c r="C12" s="426" t="s">
        <v>231</v>
      </c>
      <c r="D12" s="423">
        <v>1002</v>
      </c>
      <c r="E12" s="34">
        <f>E17</f>
        <v>38481</v>
      </c>
      <c r="F12" s="35">
        <f>F17</f>
        <v>37581</v>
      </c>
    </row>
    <row r="13" spans="2:6" s="401" customFormat="1" ht="34.5" customHeight="1">
      <c r="B13" s="404">
        <v>600</v>
      </c>
      <c r="C13" s="405" t="s">
        <v>232</v>
      </c>
      <c r="D13" s="422">
        <v>1003</v>
      </c>
      <c r="E13" s="34"/>
      <c r="F13" s="35"/>
    </row>
    <row r="14" spans="2:6" s="401" customFormat="1" ht="34.5" customHeight="1">
      <c r="B14" s="404">
        <v>601</v>
      </c>
      <c r="C14" s="405" t="s">
        <v>233</v>
      </c>
      <c r="D14" s="422">
        <v>1004</v>
      </c>
      <c r="E14" s="34"/>
      <c r="F14" s="35"/>
    </row>
    <row r="15" spans="2:6" s="401" customFormat="1" ht="34.5" customHeight="1">
      <c r="B15" s="404">
        <v>602</v>
      </c>
      <c r="C15" s="405" t="s">
        <v>234</v>
      </c>
      <c r="D15" s="422">
        <v>1005</v>
      </c>
      <c r="E15" s="34"/>
      <c r="F15" s="35"/>
    </row>
    <row r="16" spans="2:6" s="401" customFormat="1" ht="34.5" customHeight="1">
      <c r="B16" s="404">
        <v>603</v>
      </c>
      <c r="C16" s="405" t="s">
        <v>235</v>
      </c>
      <c r="D16" s="422">
        <v>1006</v>
      </c>
      <c r="E16" s="34"/>
      <c r="F16" s="35"/>
    </row>
    <row r="17" spans="2:6" s="401" customFormat="1" ht="34.5" customHeight="1">
      <c r="B17" s="404">
        <v>604</v>
      </c>
      <c r="C17" s="405" t="s">
        <v>236</v>
      </c>
      <c r="D17" s="422">
        <v>1007</v>
      </c>
      <c r="E17" s="616">
        <v>38481</v>
      </c>
      <c r="F17" s="35">
        <v>37581</v>
      </c>
    </row>
    <row r="18" spans="2:6" s="401" customFormat="1" ht="34.5" customHeight="1">
      <c r="B18" s="404">
        <v>605</v>
      </c>
      <c r="C18" s="405" t="s">
        <v>237</v>
      </c>
      <c r="D18" s="422">
        <v>1008</v>
      </c>
      <c r="E18" s="34"/>
      <c r="F18" s="35"/>
    </row>
    <row r="19" spans="2:6" s="401" customFormat="1" ht="34.5" customHeight="1">
      <c r="B19" s="425">
        <v>61</v>
      </c>
      <c r="C19" s="426" t="s">
        <v>238</v>
      </c>
      <c r="D19" s="423">
        <v>1009</v>
      </c>
      <c r="E19" s="34">
        <f>E24</f>
        <v>70982</v>
      </c>
      <c r="F19" s="35">
        <f>F24</f>
        <v>71579</v>
      </c>
    </row>
    <row r="20" spans="2:6" s="401" customFormat="1" ht="34.5" customHeight="1">
      <c r="B20" s="404">
        <v>610</v>
      </c>
      <c r="C20" s="405" t="s">
        <v>239</v>
      </c>
      <c r="D20" s="422">
        <v>1010</v>
      </c>
      <c r="E20" s="34"/>
      <c r="F20" s="35"/>
    </row>
    <row r="21" spans="2:6" s="401" customFormat="1" ht="34.5" customHeight="1">
      <c r="B21" s="404">
        <v>611</v>
      </c>
      <c r="C21" s="405" t="s">
        <v>240</v>
      </c>
      <c r="D21" s="422">
        <v>1011</v>
      </c>
      <c r="E21" s="34"/>
      <c r="F21" s="35"/>
    </row>
    <row r="22" spans="2:6" s="401" customFormat="1" ht="34.5" customHeight="1">
      <c r="B22" s="404">
        <v>612</v>
      </c>
      <c r="C22" s="405" t="s">
        <v>241</v>
      </c>
      <c r="D22" s="422">
        <v>1012</v>
      </c>
      <c r="E22" s="34"/>
      <c r="F22" s="35"/>
    </row>
    <row r="23" spans="2:6" s="401" customFormat="1" ht="34.5" customHeight="1">
      <c r="B23" s="404">
        <v>613</v>
      </c>
      <c r="C23" s="405" t="s">
        <v>242</v>
      </c>
      <c r="D23" s="422">
        <v>1013</v>
      </c>
      <c r="E23" s="34"/>
      <c r="F23" s="35"/>
    </row>
    <row r="24" spans="2:6" s="401" customFormat="1" ht="34.5" customHeight="1">
      <c r="B24" s="404">
        <v>614</v>
      </c>
      <c r="C24" s="405" t="s">
        <v>243</v>
      </c>
      <c r="D24" s="422">
        <v>1014</v>
      </c>
      <c r="E24" s="34">
        <v>70982</v>
      </c>
      <c r="F24" s="35">
        <v>71579</v>
      </c>
    </row>
    <row r="25" spans="2:6" s="401" customFormat="1" ht="34.5" customHeight="1">
      <c r="B25" s="404">
        <v>615</v>
      </c>
      <c r="C25" s="405" t="s">
        <v>244</v>
      </c>
      <c r="D25" s="422">
        <v>1015</v>
      </c>
      <c r="E25" s="34"/>
      <c r="F25" s="35"/>
    </row>
    <row r="26" spans="2:6" s="401" customFormat="1" ht="34.5" customHeight="1">
      <c r="B26" s="404">
        <v>64</v>
      </c>
      <c r="C26" s="426" t="s">
        <v>245</v>
      </c>
      <c r="D26" s="423">
        <v>1016</v>
      </c>
      <c r="E26" s="34">
        <v>1133</v>
      </c>
      <c r="F26" s="35">
        <v>493</v>
      </c>
    </row>
    <row r="27" spans="2:6" s="401" customFormat="1" ht="34.5" customHeight="1">
      <c r="B27" s="404">
        <v>65</v>
      </c>
      <c r="C27" s="426" t="s">
        <v>246</v>
      </c>
      <c r="D27" s="422">
        <v>1017</v>
      </c>
      <c r="E27" s="34">
        <v>284</v>
      </c>
      <c r="F27" s="35">
        <v>221</v>
      </c>
    </row>
    <row r="28" spans="2:6" s="401" customFormat="1" ht="34.5" customHeight="1">
      <c r="B28" s="425"/>
      <c r="C28" s="426" t="s">
        <v>247</v>
      </c>
      <c r="D28" s="431"/>
      <c r="E28" s="34"/>
      <c r="F28" s="35"/>
    </row>
    <row r="29" spans="2:6" s="401" customFormat="1" ht="39.75" customHeight="1">
      <c r="B29" s="425" t="s">
        <v>248</v>
      </c>
      <c r="C29" s="426" t="s">
        <v>249</v>
      </c>
      <c r="D29" s="553">
        <v>1018</v>
      </c>
      <c r="E29" s="34">
        <f>E30-E31+E34+E35+E36+E37+E38+E39+E40</f>
        <v>115531</v>
      </c>
      <c r="F29" s="35">
        <f>F30+F34+F35+F36+F37+F38+F39+F40-F31</f>
        <v>103955</v>
      </c>
    </row>
    <row r="30" spans="2:6" s="401" customFormat="1" ht="34.5" customHeight="1">
      <c r="B30" s="404">
        <v>50</v>
      </c>
      <c r="C30" s="405" t="s">
        <v>250</v>
      </c>
      <c r="D30" s="422">
        <v>1019</v>
      </c>
      <c r="E30" s="34">
        <v>32025</v>
      </c>
      <c r="F30" s="35">
        <v>28797</v>
      </c>
    </row>
    <row r="31" spans="2:6" s="401" customFormat="1" ht="34.5" customHeight="1">
      <c r="B31" s="404">
        <v>62</v>
      </c>
      <c r="C31" s="405" t="s">
        <v>251</v>
      </c>
      <c r="D31" s="422">
        <v>1020</v>
      </c>
      <c r="E31" s="34">
        <v>1620</v>
      </c>
      <c r="F31" s="35">
        <v>1620</v>
      </c>
    </row>
    <row r="32" spans="2:6" s="401" customFormat="1" ht="34.5" customHeight="1">
      <c r="B32" s="404">
        <v>630</v>
      </c>
      <c r="C32" s="405" t="s">
        <v>252</v>
      </c>
      <c r="D32" s="422">
        <v>1021</v>
      </c>
      <c r="E32" s="34"/>
      <c r="F32" s="35"/>
    </row>
    <row r="33" spans="2:6" s="401" customFormat="1" ht="34.5" customHeight="1">
      <c r="B33" s="404">
        <v>631</v>
      </c>
      <c r="C33" s="405" t="s">
        <v>253</v>
      </c>
      <c r="D33" s="422">
        <v>1022</v>
      </c>
      <c r="E33" s="34"/>
      <c r="F33" s="35"/>
    </row>
    <row r="34" spans="2:6" s="401" customFormat="1" ht="34.5" customHeight="1">
      <c r="B34" s="404" t="s">
        <v>124</v>
      </c>
      <c r="C34" s="405" t="s">
        <v>254</v>
      </c>
      <c r="D34" s="422">
        <v>1023</v>
      </c>
      <c r="E34" s="34">
        <v>8585</v>
      </c>
      <c r="F34" s="35">
        <v>7625</v>
      </c>
    </row>
    <row r="35" spans="2:6" s="401" customFormat="1" ht="34.5" customHeight="1">
      <c r="B35" s="404">
        <v>513</v>
      </c>
      <c r="C35" s="405" t="s">
        <v>255</v>
      </c>
      <c r="D35" s="422">
        <v>1024</v>
      </c>
      <c r="E35" s="34">
        <v>12000</v>
      </c>
      <c r="F35" s="35">
        <v>9430</v>
      </c>
    </row>
    <row r="36" spans="2:6" s="401" customFormat="1" ht="34.5" customHeight="1">
      <c r="B36" s="404">
        <v>52</v>
      </c>
      <c r="C36" s="405" t="s">
        <v>256</v>
      </c>
      <c r="D36" s="422">
        <v>1025</v>
      </c>
      <c r="E36" s="34">
        <v>45161</v>
      </c>
      <c r="F36" s="35">
        <v>42850</v>
      </c>
    </row>
    <row r="37" spans="2:6" s="401" customFormat="1" ht="34.5" customHeight="1">
      <c r="B37" s="404">
        <v>53</v>
      </c>
      <c r="C37" s="405" t="s">
        <v>257</v>
      </c>
      <c r="D37" s="422">
        <v>1026</v>
      </c>
      <c r="E37" s="34">
        <v>8359</v>
      </c>
      <c r="F37" s="35">
        <v>8221</v>
      </c>
    </row>
    <row r="38" spans="2:6" s="401" customFormat="1" ht="34.5" customHeight="1">
      <c r="B38" s="404">
        <v>540</v>
      </c>
      <c r="C38" s="405" t="s">
        <v>258</v>
      </c>
      <c r="D38" s="422">
        <v>1027</v>
      </c>
      <c r="E38" s="34">
        <v>3200</v>
      </c>
      <c r="F38" s="35">
        <v>3380</v>
      </c>
    </row>
    <row r="39" spans="2:6" s="401" customFormat="1" ht="34.5" customHeight="1">
      <c r="B39" s="404" t="s">
        <v>125</v>
      </c>
      <c r="C39" s="405" t="s">
        <v>259</v>
      </c>
      <c r="D39" s="422">
        <v>1028</v>
      </c>
      <c r="E39" s="34"/>
      <c r="F39" s="35">
        <v>680</v>
      </c>
    </row>
    <row r="40" spans="2:6" s="403" customFormat="1" ht="34.5" customHeight="1">
      <c r="B40" s="404">
        <v>55</v>
      </c>
      <c r="C40" s="405" t="s">
        <v>260</v>
      </c>
      <c r="D40" s="422">
        <v>1029</v>
      </c>
      <c r="E40" s="34">
        <v>7821</v>
      </c>
      <c r="F40" s="35">
        <v>4592</v>
      </c>
    </row>
    <row r="41" spans="2:6" s="403" customFormat="1" ht="34.5" customHeight="1">
      <c r="B41" s="425"/>
      <c r="C41" s="426" t="s">
        <v>261</v>
      </c>
      <c r="D41" s="423">
        <v>1030</v>
      </c>
      <c r="E41" s="34"/>
      <c r="F41" s="35">
        <f>F11-F29</f>
        <v>5919</v>
      </c>
    </row>
    <row r="42" spans="2:6" s="403" customFormat="1" ht="34.5" customHeight="1">
      <c r="B42" s="425"/>
      <c r="C42" s="426" t="s">
        <v>262</v>
      </c>
      <c r="D42" s="423">
        <v>1031</v>
      </c>
      <c r="E42" s="34">
        <f>E29-E11</f>
        <v>4651</v>
      </c>
      <c r="F42" s="35"/>
    </row>
    <row r="43" spans="2:6" s="403" customFormat="1" ht="34.5" customHeight="1">
      <c r="B43" s="425">
        <v>66</v>
      </c>
      <c r="C43" s="426" t="s">
        <v>263</v>
      </c>
      <c r="D43" s="423">
        <v>1032</v>
      </c>
      <c r="E43" s="34"/>
      <c r="F43" s="35"/>
    </row>
    <row r="44" spans="2:6" s="403" customFormat="1" ht="34.5" customHeight="1">
      <c r="B44" s="425" t="s">
        <v>264</v>
      </c>
      <c r="C44" s="426" t="s">
        <v>265</v>
      </c>
      <c r="D44" s="423">
        <v>1033</v>
      </c>
      <c r="E44" s="34">
        <f>E49</f>
        <v>1250</v>
      </c>
      <c r="F44" s="35">
        <f>F49</f>
        <v>1199</v>
      </c>
    </row>
    <row r="45" spans="2:6" s="403" customFormat="1" ht="34.5" customHeight="1">
      <c r="B45" s="404">
        <v>660</v>
      </c>
      <c r="C45" s="405" t="s">
        <v>266</v>
      </c>
      <c r="D45" s="422">
        <v>1034</v>
      </c>
      <c r="E45" s="34"/>
      <c r="F45" s="35"/>
    </row>
    <row r="46" spans="2:6" s="403" customFormat="1" ht="34.5" customHeight="1">
      <c r="B46" s="404">
        <v>661</v>
      </c>
      <c r="C46" s="405" t="s">
        <v>267</v>
      </c>
      <c r="D46" s="422">
        <v>1035</v>
      </c>
      <c r="E46" s="36"/>
      <c r="F46" s="37"/>
    </row>
    <row r="47" spans="2:6" s="403" customFormat="1" ht="34.5" customHeight="1">
      <c r="B47" s="404">
        <v>665</v>
      </c>
      <c r="C47" s="405" t="s">
        <v>268</v>
      </c>
      <c r="D47" s="422">
        <v>1036</v>
      </c>
      <c r="E47" s="36"/>
      <c r="F47" s="37"/>
    </row>
    <row r="48" spans="2:6" s="403" customFormat="1" ht="34.5" customHeight="1">
      <c r="B48" s="404">
        <v>669</v>
      </c>
      <c r="C48" s="405" t="s">
        <v>269</v>
      </c>
      <c r="D48" s="422">
        <v>1037</v>
      </c>
      <c r="E48" s="36"/>
      <c r="F48" s="37"/>
    </row>
    <row r="49" spans="2:6" s="403" customFormat="1" ht="34.5" customHeight="1">
      <c r="B49" s="425">
        <v>662</v>
      </c>
      <c r="C49" s="426" t="s">
        <v>270</v>
      </c>
      <c r="D49" s="423">
        <v>1038</v>
      </c>
      <c r="E49" s="36">
        <v>1250</v>
      </c>
      <c r="F49" s="37">
        <v>1199</v>
      </c>
    </row>
    <row r="50" spans="2:6" s="403" customFormat="1" ht="34.5" customHeight="1">
      <c r="B50" s="425" t="s">
        <v>126</v>
      </c>
      <c r="C50" s="426" t="s">
        <v>271</v>
      </c>
      <c r="D50" s="423">
        <v>1039</v>
      </c>
      <c r="E50" s="36"/>
      <c r="F50" s="37"/>
    </row>
    <row r="51" spans="2:6" s="403" customFormat="1" ht="34.5" customHeight="1">
      <c r="B51" s="425">
        <v>56</v>
      </c>
      <c r="C51" s="426" t="s">
        <v>272</v>
      </c>
      <c r="D51" s="423">
        <v>1040</v>
      </c>
      <c r="E51" s="36"/>
      <c r="F51" s="37"/>
    </row>
    <row r="52" spans="2:6" ht="34.5" customHeight="1">
      <c r="B52" s="425" t="s">
        <v>273</v>
      </c>
      <c r="C52" s="426" t="s">
        <v>614</v>
      </c>
      <c r="D52" s="423">
        <v>1041</v>
      </c>
      <c r="E52" s="36">
        <f>E57+E58</f>
        <v>287</v>
      </c>
      <c r="F52" s="37">
        <f>F57+F58</f>
        <v>109</v>
      </c>
    </row>
    <row r="53" spans="2:6" ht="34.5" customHeight="1">
      <c r="B53" s="404">
        <v>560</v>
      </c>
      <c r="C53" s="405" t="s">
        <v>127</v>
      </c>
      <c r="D53" s="422">
        <v>1042</v>
      </c>
      <c r="E53" s="36"/>
      <c r="F53" s="37"/>
    </row>
    <row r="54" spans="2:6" ht="34.5" customHeight="1">
      <c r="B54" s="404">
        <v>561</v>
      </c>
      <c r="C54" s="405" t="s">
        <v>128</v>
      </c>
      <c r="D54" s="422">
        <v>1043</v>
      </c>
      <c r="E54" s="36"/>
      <c r="F54" s="37"/>
    </row>
    <row r="55" spans="2:6" ht="34.5" customHeight="1">
      <c r="B55" s="404">
        <v>565</v>
      </c>
      <c r="C55" s="405" t="s">
        <v>274</v>
      </c>
      <c r="D55" s="422">
        <v>1044</v>
      </c>
      <c r="E55" s="36"/>
      <c r="F55" s="37"/>
    </row>
    <row r="56" spans="2:6" ht="34.5" customHeight="1">
      <c r="B56" s="404" t="s">
        <v>129</v>
      </c>
      <c r="C56" s="405" t="s">
        <v>275</v>
      </c>
      <c r="D56" s="422">
        <v>1045</v>
      </c>
      <c r="E56" s="36"/>
      <c r="F56" s="37"/>
    </row>
    <row r="57" spans="2:6" ht="34.5" customHeight="1">
      <c r="B57" s="404">
        <v>562</v>
      </c>
      <c r="C57" s="426" t="s">
        <v>276</v>
      </c>
      <c r="D57" s="423">
        <v>1046</v>
      </c>
      <c r="E57" s="36">
        <v>280</v>
      </c>
      <c r="F57" s="37">
        <v>102</v>
      </c>
    </row>
    <row r="58" spans="2:6" ht="34.5" customHeight="1">
      <c r="B58" s="425" t="s">
        <v>277</v>
      </c>
      <c r="C58" s="426" t="s">
        <v>278</v>
      </c>
      <c r="D58" s="423">
        <v>1047</v>
      </c>
      <c r="E58" s="36">
        <v>7</v>
      </c>
      <c r="F58" s="37">
        <v>7</v>
      </c>
    </row>
    <row r="59" spans="2:6" ht="34.5" customHeight="1">
      <c r="B59" s="425"/>
      <c r="C59" s="426" t="s">
        <v>279</v>
      </c>
      <c r="D59" s="423">
        <v>1048</v>
      </c>
      <c r="E59" s="36">
        <f>E44-E52</f>
        <v>963</v>
      </c>
      <c r="F59" s="37">
        <f>F49-F52</f>
        <v>1090</v>
      </c>
    </row>
    <row r="60" spans="2:6" ht="34.5" customHeight="1">
      <c r="B60" s="425"/>
      <c r="C60" s="426" t="s">
        <v>280</v>
      </c>
      <c r="D60" s="423">
        <v>1049</v>
      </c>
      <c r="E60" s="36"/>
      <c r="F60" s="37"/>
    </row>
    <row r="61" spans="2:6" ht="34.5" customHeight="1">
      <c r="B61" s="404" t="s">
        <v>130</v>
      </c>
      <c r="C61" s="405" t="s">
        <v>281</v>
      </c>
      <c r="D61" s="422">
        <v>1050</v>
      </c>
      <c r="E61" s="36">
        <v>2500</v>
      </c>
      <c r="F61" s="37">
        <v>1326</v>
      </c>
    </row>
    <row r="62" spans="2:6" ht="34.5" customHeight="1">
      <c r="B62" s="404" t="s">
        <v>131</v>
      </c>
      <c r="C62" s="405" t="s">
        <v>282</v>
      </c>
      <c r="D62" s="422">
        <v>1051</v>
      </c>
      <c r="E62" s="36"/>
      <c r="F62" s="37">
        <v>2800</v>
      </c>
    </row>
    <row r="63" spans="2:6" ht="34.5" customHeight="1">
      <c r="B63" s="425" t="s">
        <v>283</v>
      </c>
      <c r="C63" s="426" t="s">
        <v>284</v>
      </c>
      <c r="D63" s="423">
        <v>1052</v>
      </c>
      <c r="E63" s="36">
        <v>1528</v>
      </c>
      <c r="F63" s="37">
        <v>1061</v>
      </c>
    </row>
    <row r="64" spans="2:6" ht="34.5" customHeight="1">
      <c r="B64" s="425" t="s">
        <v>132</v>
      </c>
      <c r="C64" s="426" t="s">
        <v>285</v>
      </c>
      <c r="D64" s="423">
        <v>1053</v>
      </c>
      <c r="E64" s="36">
        <v>250</v>
      </c>
      <c r="F64" s="37">
        <v>423</v>
      </c>
    </row>
    <row r="65" spans="2:6" ht="34.5" customHeight="1">
      <c r="B65" s="404"/>
      <c r="C65" s="405" t="s">
        <v>286</v>
      </c>
      <c r="D65" s="422">
        <v>1054</v>
      </c>
      <c r="E65" s="36"/>
      <c r="F65" s="37"/>
    </row>
    <row r="66" spans="2:6" ht="34.5" customHeight="1">
      <c r="B66" s="404"/>
      <c r="C66" s="405" t="s">
        <v>287</v>
      </c>
      <c r="D66" s="422">
        <v>1055</v>
      </c>
      <c r="E66" s="36"/>
      <c r="F66" s="37"/>
    </row>
    <row r="67" spans="2:6" ht="34.5" customHeight="1">
      <c r="B67" s="404" t="s">
        <v>288</v>
      </c>
      <c r="C67" s="405" t="s">
        <v>289</v>
      </c>
      <c r="D67" s="422">
        <v>1056</v>
      </c>
      <c r="E67" s="36"/>
      <c r="F67" s="37"/>
    </row>
    <row r="68" spans="2:6" ht="34.5" customHeight="1">
      <c r="B68" s="404" t="s">
        <v>290</v>
      </c>
      <c r="C68" s="405" t="s">
        <v>291</v>
      </c>
      <c r="D68" s="422">
        <v>1057</v>
      </c>
      <c r="E68" s="36"/>
      <c r="F68" s="37"/>
    </row>
    <row r="69" spans="2:6" ht="34.5" customHeight="1">
      <c r="B69" s="425"/>
      <c r="C69" s="426" t="s">
        <v>292</v>
      </c>
      <c r="D69" s="423">
        <v>1058</v>
      </c>
      <c r="E69" s="36">
        <f>E61+E59+E63-E64-E42</f>
        <v>90</v>
      </c>
      <c r="F69" s="37">
        <f>F41+F59+F61-F62+F63-F64</f>
        <v>6173</v>
      </c>
    </row>
    <row r="70" spans="2:6" ht="34.5" customHeight="1">
      <c r="B70" s="427"/>
      <c r="C70" s="428" t="s">
        <v>293</v>
      </c>
      <c r="D70" s="423">
        <v>1059</v>
      </c>
      <c r="E70" s="36"/>
      <c r="F70" s="37"/>
    </row>
    <row r="71" spans="2:6" ht="34.5" customHeight="1">
      <c r="B71" s="404"/>
      <c r="C71" s="429" t="s">
        <v>294</v>
      </c>
      <c r="D71" s="422"/>
      <c r="E71" s="36"/>
      <c r="F71" s="37"/>
    </row>
    <row r="72" spans="2:6" ht="34.5" customHeight="1">
      <c r="B72" s="404">
        <v>721</v>
      </c>
      <c r="C72" s="429" t="s">
        <v>295</v>
      </c>
      <c r="D72" s="422">
        <v>1060</v>
      </c>
      <c r="E72" s="36"/>
      <c r="F72" s="37">
        <v>767</v>
      </c>
    </row>
    <row r="73" spans="2:6" ht="34.5" customHeight="1">
      <c r="B73" s="404" t="s">
        <v>296</v>
      </c>
      <c r="C73" s="429" t="s">
        <v>297</v>
      </c>
      <c r="D73" s="422">
        <v>1061</v>
      </c>
      <c r="E73" s="36"/>
      <c r="F73" s="37"/>
    </row>
    <row r="74" spans="2:6" ht="34.5" customHeight="1">
      <c r="B74" s="404" t="s">
        <v>296</v>
      </c>
      <c r="C74" s="429" t="s">
        <v>298</v>
      </c>
      <c r="D74" s="422">
        <v>1062</v>
      </c>
      <c r="E74" s="36"/>
      <c r="F74" s="37"/>
    </row>
    <row r="75" spans="2:6" ht="34.5" customHeight="1">
      <c r="B75" s="404">
        <v>723</v>
      </c>
      <c r="C75" s="429" t="s">
        <v>299</v>
      </c>
      <c r="D75" s="422">
        <v>1063</v>
      </c>
      <c r="E75" s="36"/>
      <c r="F75" s="37"/>
    </row>
    <row r="76" spans="2:6" ht="34.5" customHeight="1">
      <c r="B76" s="425"/>
      <c r="C76" s="428" t="s">
        <v>615</v>
      </c>
      <c r="D76" s="423">
        <v>1064</v>
      </c>
      <c r="E76" s="36">
        <v>90</v>
      </c>
      <c r="F76" s="37">
        <f>F69-F72</f>
        <v>5406</v>
      </c>
    </row>
    <row r="77" spans="2:6" ht="34.5" customHeight="1">
      <c r="B77" s="427"/>
      <c r="C77" s="428" t="s">
        <v>616</v>
      </c>
      <c r="D77" s="423">
        <v>1065</v>
      </c>
      <c r="E77" s="36"/>
      <c r="F77" s="37"/>
    </row>
    <row r="78" spans="2:6" ht="34.5" customHeight="1">
      <c r="B78" s="430"/>
      <c r="C78" s="429" t="s">
        <v>300</v>
      </c>
      <c r="D78" s="422">
        <v>1066</v>
      </c>
      <c r="E78" s="38"/>
      <c r="F78" s="39"/>
    </row>
    <row r="79" spans="2:6" ht="34.5" customHeight="1">
      <c r="B79" s="430"/>
      <c r="C79" s="429" t="s">
        <v>301</v>
      </c>
      <c r="D79" s="422">
        <v>1067</v>
      </c>
      <c r="E79" s="38"/>
      <c r="F79" s="39"/>
    </row>
    <row r="80" spans="2:6" ht="34.5" customHeight="1">
      <c r="B80" s="430"/>
      <c r="C80" s="429" t="s">
        <v>617</v>
      </c>
      <c r="D80" s="422">
        <v>1068</v>
      </c>
      <c r="E80" s="414"/>
      <c r="F80" s="39"/>
    </row>
    <row r="81" spans="2:6" ht="34.5" customHeight="1">
      <c r="B81" s="430"/>
      <c r="C81" s="429" t="s">
        <v>618</v>
      </c>
      <c r="D81" s="422">
        <v>1069</v>
      </c>
      <c r="E81" s="339"/>
      <c r="F81" s="419"/>
    </row>
    <row r="82" spans="2:6" ht="34.5" customHeight="1">
      <c r="B82" s="430"/>
      <c r="C82" s="429" t="s">
        <v>619</v>
      </c>
      <c r="D82" s="422"/>
      <c r="E82" s="415"/>
      <c r="F82" s="39"/>
    </row>
    <row r="83" spans="2:6" ht="34.5" customHeight="1">
      <c r="B83" s="407"/>
      <c r="C83" s="406" t="s">
        <v>99</v>
      </c>
      <c r="D83" s="422">
        <v>1070</v>
      </c>
      <c r="E83" s="417"/>
      <c r="F83" s="416"/>
    </row>
    <row r="84" spans="2:6" ht="34.5" customHeight="1" thickBot="1">
      <c r="B84" s="408"/>
      <c r="C84" s="409" t="s">
        <v>302</v>
      </c>
      <c r="D84" s="424">
        <v>1071</v>
      </c>
      <c r="E84" s="418"/>
      <c r="F84" s="413"/>
    </row>
    <row r="85" ht="15.75">
      <c r="D85" s="410"/>
    </row>
  </sheetData>
  <sheetProtection/>
  <mergeCells count="6">
    <mergeCell ref="B4:F4"/>
    <mergeCell ref="B8:B9"/>
    <mergeCell ref="C8:C9"/>
    <mergeCell ref="D8:D9"/>
    <mergeCell ref="E8:E9"/>
    <mergeCell ref="F8:F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R19"/>
  <sheetViews>
    <sheetView showGridLines="0" zoomScale="75" zoomScaleNormal="75" zoomScalePageLayoutView="0" workbookViewId="0" topLeftCell="A1">
      <selection activeCell="I15" sqref="I15"/>
    </sheetView>
  </sheetViews>
  <sheetFormatPr defaultColWidth="9.140625" defaultRowHeight="12.75"/>
  <cols>
    <col min="1" max="1" width="9.140625" style="1" customWidth="1"/>
    <col min="2" max="2" width="10.00390625" style="1" customWidth="1"/>
    <col min="3" max="3" width="27.7109375" style="1" customWidth="1"/>
    <col min="4" max="9" width="20.7109375" style="1" customWidth="1"/>
    <col min="10" max="10" width="29.8515625" style="1" customWidth="1"/>
    <col min="11" max="11" width="29.140625" style="1" customWidth="1"/>
    <col min="12" max="12" width="33.00390625" style="1" customWidth="1"/>
    <col min="13" max="13" width="29.8515625" style="1" customWidth="1"/>
    <col min="14" max="14" width="34.28125" style="1" customWidth="1"/>
    <col min="15" max="15" width="27.140625" style="1" customWidth="1"/>
    <col min="16" max="16" width="36.8515625" style="1" customWidth="1"/>
    <col min="17" max="16384" width="9.140625" style="1" customWidth="1"/>
  </cols>
  <sheetData>
    <row r="2" spans="2:9" ht="15.75">
      <c r="B2" s="14"/>
      <c r="C2" s="14"/>
      <c r="D2" s="14"/>
      <c r="E2" s="14"/>
      <c r="F2" s="14"/>
      <c r="G2" s="14"/>
      <c r="H2" s="14"/>
      <c r="I2" s="14"/>
    </row>
    <row r="3" spans="3:9" s="11" customFormat="1" ht="27.75" customHeight="1">
      <c r="C3" s="21" t="s">
        <v>771</v>
      </c>
      <c r="I3" s="85" t="s">
        <v>764</v>
      </c>
    </row>
    <row r="4" spans="2:16" ht="15.75">
      <c r="B4" s="14"/>
      <c r="C4" s="27"/>
      <c r="D4" s="27"/>
      <c r="E4" s="27"/>
      <c r="F4" s="27"/>
      <c r="G4" s="27"/>
      <c r="H4" s="27"/>
      <c r="I4" s="27"/>
      <c r="J4" s="5"/>
      <c r="K4" s="5"/>
      <c r="L4" s="5"/>
      <c r="M4" s="5"/>
      <c r="N4" s="5"/>
      <c r="O4" s="5"/>
      <c r="P4" s="5"/>
    </row>
    <row r="5" spans="2:16" ht="18.75">
      <c r="B5" s="959" t="s">
        <v>25</v>
      </c>
      <c r="C5" s="959"/>
      <c r="D5" s="959"/>
      <c r="E5" s="959"/>
      <c r="F5" s="959"/>
      <c r="G5" s="959"/>
      <c r="H5" s="959"/>
      <c r="I5" s="959"/>
      <c r="J5" s="5"/>
      <c r="K5" s="5"/>
      <c r="L5" s="5"/>
      <c r="M5" s="5"/>
      <c r="N5" s="5"/>
      <c r="O5" s="5"/>
      <c r="P5" s="5"/>
    </row>
    <row r="6" spans="2:16" ht="15.75">
      <c r="B6" s="14"/>
      <c r="C6" s="83"/>
      <c r="D6" s="83"/>
      <c r="E6" s="83"/>
      <c r="F6" s="83"/>
      <c r="G6" s="83"/>
      <c r="H6" s="83"/>
      <c r="I6" s="83"/>
      <c r="J6" s="6"/>
      <c r="K6" s="6"/>
      <c r="L6" s="6"/>
      <c r="M6" s="6"/>
      <c r="N6" s="6"/>
      <c r="O6" s="6"/>
      <c r="P6" s="6"/>
    </row>
    <row r="7" spans="2:16" ht="16.5" thickBot="1">
      <c r="B7" s="14"/>
      <c r="C7" s="26"/>
      <c r="D7" s="26"/>
      <c r="E7" s="26"/>
      <c r="F7" s="14"/>
      <c r="G7" s="14"/>
      <c r="H7" s="14"/>
      <c r="I7" s="16" t="s">
        <v>60</v>
      </c>
      <c r="K7" s="7"/>
      <c r="L7" s="7"/>
      <c r="M7" s="7"/>
      <c r="N7" s="7"/>
      <c r="O7" s="7"/>
      <c r="P7" s="7"/>
    </row>
    <row r="8" spans="2:18" s="9" customFormat="1" ht="42" customHeight="1">
      <c r="B8" s="826" t="s">
        <v>2</v>
      </c>
      <c r="C8" s="857" t="s">
        <v>26</v>
      </c>
      <c r="D8" s="845" t="s">
        <v>793</v>
      </c>
      <c r="E8" s="851" t="s">
        <v>794</v>
      </c>
      <c r="F8" s="849" t="s">
        <v>795</v>
      </c>
      <c r="G8" s="849" t="s">
        <v>796</v>
      </c>
      <c r="H8" s="849" t="s">
        <v>797</v>
      </c>
      <c r="I8" s="857" t="s">
        <v>798</v>
      </c>
      <c r="J8" s="17"/>
      <c r="K8" s="17"/>
      <c r="L8" s="17"/>
      <c r="M8" s="17"/>
      <c r="N8" s="17"/>
      <c r="O8" s="18"/>
      <c r="P8" s="10"/>
      <c r="Q8" s="10"/>
      <c r="R8" s="10"/>
    </row>
    <row r="9" spans="2:18" s="9" customFormat="1" ht="12" customHeight="1" thickBot="1">
      <c r="B9" s="827"/>
      <c r="C9" s="858"/>
      <c r="D9" s="846"/>
      <c r="E9" s="852"/>
      <c r="F9" s="850"/>
      <c r="G9" s="850"/>
      <c r="H9" s="850"/>
      <c r="I9" s="858"/>
      <c r="J9" s="10"/>
      <c r="K9" s="10"/>
      <c r="L9" s="10"/>
      <c r="M9" s="10"/>
      <c r="N9" s="10"/>
      <c r="O9" s="10"/>
      <c r="P9" s="10"/>
      <c r="Q9" s="10"/>
      <c r="R9" s="10"/>
    </row>
    <row r="10" spans="2:18" s="8" customFormat="1" ht="33" customHeight="1">
      <c r="B10" s="513" t="s">
        <v>100</v>
      </c>
      <c r="C10" s="519" t="s">
        <v>27</v>
      </c>
      <c r="D10" s="622">
        <v>300000</v>
      </c>
      <c r="E10" s="514">
        <v>300000</v>
      </c>
      <c r="F10" s="514"/>
      <c r="G10" s="514">
        <v>300000</v>
      </c>
      <c r="H10" s="514">
        <v>300000</v>
      </c>
      <c r="I10" s="515">
        <v>300000</v>
      </c>
      <c r="J10" s="12"/>
      <c r="K10" s="12"/>
      <c r="L10" s="12"/>
      <c r="M10" s="12"/>
      <c r="N10" s="12"/>
      <c r="O10" s="12"/>
      <c r="P10" s="12"/>
      <c r="Q10" s="12"/>
      <c r="R10" s="12"/>
    </row>
    <row r="11" spans="2:18" s="8" customFormat="1" ht="33" customHeight="1">
      <c r="B11" s="507" t="s">
        <v>101</v>
      </c>
      <c r="C11" s="520" t="s">
        <v>28</v>
      </c>
      <c r="D11" s="516"/>
      <c r="E11" s="509"/>
      <c r="F11" s="505" t="s">
        <v>756</v>
      </c>
      <c r="G11" s="505" t="s">
        <v>756</v>
      </c>
      <c r="H11" s="505" t="s">
        <v>756</v>
      </c>
      <c r="I11" s="505" t="s">
        <v>756</v>
      </c>
      <c r="J11" s="12"/>
      <c r="K11" s="12"/>
      <c r="L11" s="12"/>
      <c r="M11" s="12"/>
      <c r="N11" s="12"/>
      <c r="O11" s="12"/>
      <c r="P11" s="12"/>
      <c r="Q11" s="12"/>
      <c r="R11" s="12"/>
    </row>
    <row r="12" spans="2:18" s="8" customFormat="1" ht="33" customHeight="1">
      <c r="B12" s="507" t="s">
        <v>102</v>
      </c>
      <c r="C12" s="520" t="s">
        <v>29</v>
      </c>
      <c r="D12" s="517"/>
      <c r="E12" s="506"/>
      <c r="F12" s="505"/>
      <c r="G12" s="505"/>
      <c r="H12" s="505"/>
      <c r="I12" s="508"/>
      <c r="J12" s="12"/>
      <c r="K12" s="12"/>
      <c r="L12" s="12"/>
      <c r="M12" s="12"/>
      <c r="N12" s="12"/>
      <c r="O12" s="12"/>
      <c r="P12" s="12"/>
      <c r="Q12" s="12"/>
      <c r="R12" s="12"/>
    </row>
    <row r="13" spans="2:18" s="8" customFormat="1" ht="33" customHeight="1">
      <c r="B13" s="507" t="s">
        <v>103</v>
      </c>
      <c r="C13" s="520" t="s">
        <v>30</v>
      </c>
      <c r="D13" s="517"/>
      <c r="E13" s="505"/>
      <c r="F13" s="505"/>
      <c r="G13" s="505"/>
      <c r="H13" s="505"/>
      <c r="I13" s="508"/>
      <c r="J13" s="12"/>
      <c r="K13" s="12"/>
      <c r="L13" s="12"/>
      <c r="M13" s="12"/>
      <c r="N13" s="12"/>
      <c r="O13" s="12"/>
      <c r="P13" s="12"/>
      <c r="Q13" s="12"/>
      <c r="R13" s="12"/>
    </row>
    <row r="14" spans="2:18" s="8" customFormat="1" ht="33" customHeight="1">
      <c r="B14" s="507" t="s">
        <v>104</v>
      </c>
      <c r="C14" s="520" t="s">
        <v>80</v>
      </c>
      <c r="D14" s="623">
        <v>218190</v>
      </c>
      <c r="E14" s="505">
        <v>320000</v>
      </c>
      <c r="F14" s="505">
        <v>80000</v>
      </c>
      <c r="G14" s="505">
        <v>160000</v>
      </c>
      <c r="H14" s="505">
        <v>240000</v>
      </c>
      <c r="I14" s="508">
        <v>320000</v>
      </c>
      <c r="J14" s="12"/>
      <c r="K14" s="12"/>
      <c r="L14" s="12"/>
      <c r="M14" s="12"/>
      <c r="N14" s="12"/>
      <c r="O14" s="12"/>
      <c r="P14" s="12"/>
      <c r="Q14" s="12"/>
      <c r="R14" s="12"/>
    </row>
    <row r="15" spans="2:18" s="8" customFormat="1" ht="33" customHeight="1">
      <c r="B15" s="507" t="s">
        <v>105</v>
      </c>
      <c r="C15" s="520" t="s">
        <v>31</v>
      </c>
      <c r="D15" s="623">
        <v>26000</v>
      </c>
      <c r="E15" s="505">
        <v>90000</v>
      </c>
      <c r="F15" s="505">
        <v>22500</v>
      </c>
      <c r="G15" s="505">
        <v>45000</v>
      </c>
      <c r="H15" s="505">
        <v>67500</v>
      </c>
      <c r="I15" s="508">
        <v>70000</v>
      </c>
      <c r="J15" s="12"/>
      <c r="K15" s="12"/>
      <c r="L15" s="12"/>
      <c r="M15" s="12"/>
      <c r="N15" s="12"/>
      <c r="O15" s="12"/>
      <c r="P15" s="12"/>
      <c r="Q15" s="12"/>
      <c r="R15" s="12"/>
    </row>
    <row r="16" spans="2:18" s="8" customFormat="1" ht="33" customHeight="1" thickBot="1">
      <c r="B16" s="510" t="s">
        <v>106</v>
      </c>
      <c r="C16" s="581" t="s">
        <v>23</v>
      </c>
      <c r="D16" s="518"/>
      <c r="E16" s="511"/>
      <c r="F16" s="511"/>
      <c r="G16" s="511"/>
      <c r="H16" s="511"/>
      <c r="I16" s="512"/>
      <c r="J16" s="12"/>
      <c r="K16" s="12"/>
      <c r="L16" s="12"/>
      <c r="M16" s="12"/>
      <c r="N16" s="12"/>
      <c r="O16" s="12"/>
      <c r="P16" s="12"/>
      <c r="Q16" s="12"/>
      <c r="R16" s="12"/>
    </row>
    <row r="17" spans="2:9" ht="15.75">
      <c r="B17" s="44"/>
      <c r="C17" s="14"/>
      <c r="D17" s="14"/>
      <c r="E17" s="14"/>
      <c r="F17" s="14"/>
      <c r="G17" s="14"/>
      <c r="H17" s="14"/>
      <c r="I17" s="14"/>
    </row>
    <row r="19" spans="3:9" ht="20.25" customHeight="1">
      <c r="C19" s="13"/>
      <c r="D19" s="13"/>
      <c r="E19" s="3"/>
      <c r="F19" s="3"/>
      <c r="G19" s="3"/>
      <c r="H19" s="3"/>
      <c r="I19" s="3"/>
    </row>
  </sheetData>
  <sheetProtection/>
  <mergeCells count="9">
    <mergeCell ref="H8:H9"/>
    <mergeCell ref="I8:I9"/>
    <mergeCell ref="B5:I5"/>
    <mergeCell ref="B8:B9"/>
    <mergeCell ref="C8:C9"/>
    <mergeCell ref="E8:E9"/>
    <mergeCell ref="F8:F9"/>
    <mergeCell ref="G8:G9"/>
    <mergeCell ref="D8:D9"/>
  </mergeCells>
  <printOptions/>
  <pageMargins left="0.7" right="0.7" top="0.75" bottom="0.75" header="0.3" footer="0.3"/>
  <pageSetup fitToHeight="1" fitToWidth="1" horizontalDpi="300" verticalDpi="300" orientation="landscape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C3:F60"/>
  <sheetViews>
    <sheetView showGridLines="0" zoomScale="75" zoomScaleNormal="75" zoomScalePageLayoutView="0" workbookViewId="0" topLeftCell="A49">
      <selection activeCell="E72" sqref="E72"/>
    </sheetView>
  </sheetViews>
  <sheetFormatPr defaultColWidth="9.140625" defaultRowHeight="12.75"/>
  <cols>
    <col min="3" max="3" width="98.00390625" style="0" customWidth="1"/>
    <col min="4" max="4" width="7.00390625" style="0" bestFit="1" customWidth="1"/>
    <col min="5" max="5" width="49.421875" style="0" customWidth="1"/>
    <col min="6" max="6" width="50.00390625" style="0" customWidth="1"/>
  </cols>
  <sheetData>
    <row r="3" spans="3:6" ht="24.75" customHeight="1">
      <c r="C3" s="21" t="s">
        <v>771</v>
      </c>
      <c r="D3" s="21"/>
      <c r="E3" s="21"/>
      <c r="F3" s="85" t="s">
        <v>743</v>
      </c>
    </row>
    <row r="4" spans="3:6" s="4" customFormat="1" ht="24.75" customHeight="1">
      <c r="C4" s="806" t="s">
        <v>51</v>
      </c>
      <c r="D4" s="806"/>
      <c r="E4" s="806"/>
      <c r="F4" s="806"/>
    </row>
    <row r="5" spans="3:6" s="4" customFormat="1" ht="24.75" customHeight="1">
      <c r="C5" s="807" t="s">
        <v>772</v>
      </c>
      <c r="D5" s="807"/>
      <c r="E5" s="807"/>
      <c r="F5" s="807"/>
    </row>
    <row r="6" spans="3:6" s="4" customFormat="1" ht="24.75" customHeight="1">
      <c r="C6" s="84"/>
      <c r="D6" s="84"/>
      <c r="E6" s="84"/>
      <c r="F6" s="84"/>
    </row>
    <row r="7" spans="3:6" s="2" customFormat="1" ht="16.5" thickBot="1">
      <c r="C7" s="14"/>
      <c r="D7" s="14"/>
      <c r="E7" s="28"/>
      <c r="F7" s="85" t="s">
        <v>651</v>
      </c>
    </row>
    <row r="8" spans="3:6" s="2" customFormat="1" ht="30" customHeight="1">
      <c r="C8" s="802" t="s">
        <v>98</v>
      </c>
      <c r="D8" s="800" t="s">
        <v>48</v>
      </c>
      <c r="E8" s="804" t="s">
        <v>79</v>
      </c>
      <c r="F8" s="805"/>
    </row>
    <row r="9" spans="3:6" s="2" customFormat="1" ht="39.75" customHeight="1" thickBot="1">
      <c r="C9" s="803"/>
      <c r="D9" s="801"/>
      <c r="E9" s="615" t="s">
        <v>773</v>
      </c>
      <c r="F9" s="614" t="s">
        <v>774</v>
      </c>
    </row>
    <row r="10" spans="3:6" s="2" customFormat="1" ht="30" customHeight="1">
      <c r="C10" s="521"/>
      <c r="D10" s="522"/>
      <c r="E10" s="523">
        <v>1</v>
      </c>
      <c r="F10" s="524">
        <v>2</v>
      </c>
    </row>
    <row r="11" spans="3:6" s="2" customFormat="1" ht="33.75" customHeight="1">
      <c r="C11" s="525" t="s">
        <v>204</v>
      </c>
      <c r="D11" s="526"/>
      <c r="E11" s="527"/>
      <c r="F11" s="528"/>
    </row>
    <row r="12" spans="3:6" s="2" customFormat="1" ht="33.75" customHeight="1">
      <c r="C12" s="525" t="s">
        <v>205</v>
      </c>
      <c r="D12" s="526">
        <v>3001</v>
      </c>
      <c r="E12" s="529">
        <f>E13+E14+E15</f>
        <v>151810</v>
      </c>
      <c r="F12" s="530">
        <f>F13+F14+F15</f>
        <v>126750</v>
      </c>
    </row>
    <row r="13" spans="3:6" s="2" customFormat="1" ht="33.75" customHeight="1">
      <c r="C13" s="531" t="s">
        <v>52</v>
      </c>
      <c r="D13" s="526">
        <v>3002</v>
      </c>
      <c r="E13" s="529">
        <v>149000</v>
      </c>
      <c r="F13" s="530">
        <v>124000</v>
      </c>
    </row>
    <row r="14" spans="3:6" s="2" customFormat="1" ht="33.75" customHeight="1">
      <c r="C14" s="531" t="s">
        <v>53</v>
      </c>
      <c r="D14" s="526">
        <v>3003</v>
      </c>
      <c r="E14" s="529">
        <v>310</v>
      </c>
      <c r="F14" s="530">
        <v>250</v>
      </c>
    </row>
    <row r="15" spans="3:6" s="2" customFormat="1" ht="33.75" customHeight="1">
      <c r="C15" s="531" t="s">
        <v>54</v>
      </c>
      <c r="D15" s="526">
        <v>3004</v>
      </c>
      <c r="E15" s="529">
        <v>2500</v>
      </c>
      <c r="F15" s="530">
        <v>2500</v>
      </c>
    </row>
    <row r="16" spans="3:6" s="2" customFormat="1" ht="33.75" customHeight="1">
      <c r="C16" s="525" t="s">
        <v>206</v>
      </c>
      <c r="D16" s="526">
        <v>3005</v>
      </c>
      <c r="E16" s="529">
        <f>E17+E18+E19+E20+E21</f>
        <v>146830</v>
      </c>
      <c r="F16" s="530">
        <f>F17+F18+F19+F20+F21</f>
        <v>122701</v>
      </c>
    </row>
    <row r="17" spans="3:6" s="2" customFormat="1" ht="33.75" customHeight="1">
      <c r="C17" s="531" t="s">
        <v>55</v>
      </c>
      <c r="D17" s="526">
        <v>3006</v>
      </c>
      <c r="E17" s="529">
        <v>95690</v>
      </c>
      <c r="F17" s="530">
        <v>68960</v>
      </c>
    </row>
    <row r="18" spans="3:6" ht="33.75" customHeight="1">
      <c r="C18" s="531" t="s">
        <v>207</v>
      </c>
      <c r="D18" s="526">
        <v>3007</v>
      </c>
      <c r="E18" s="529">
        <v>41500</v>
      </c>
      <c r="F18" s="530">
        <v>44341</v>
      </c>
    </row>
    <row r="19" spans="3:6" ht="33.75" customHeight="1">
      <c r="C19" s="531" t="s">
        <v>56</v>
      </c>
      <c r="D19" s="526">
        <v>3008</v>
      </c>
      <c r="E19" s="529">
        <v>300</v>
      </c>
      <c r="F19" s="530">
        <v>100</v>
      </c>
    </row>
    <row r="20" spans="3:6" ht="33.75" customHeight="1">
      <c r="C20" s="531" t="s">
        <v>57</v>
      </c>
      <c r="D20" s="526">
        <v>3009</v>
      </c>
      <c r="E20" s="529">
        <v>840</v>
      </c>
      <c r="F20" s="530">
        <v>800</v>
      </c>
    </row>
    <row r="21" spans="3:6" ht="33.75" customHeight="1">
      <c r="C21" s="531" t="s">
        <v>208</v>
      </c>
      <c r="D21" s="526">
        <v>3010</v>
      </c>
      <c r="E21" s="529">
        <v>8500</v>
      </c>
      <c r="F21" s="530">
        <v>8500</v>
      </c>
    </row>
    <row r="22" spans="3:6" ht="33.75" customHeight="1">
      <c r="C22" s="525" t="s">
        <v>209</v>
      </c>
      <c r="D22" s="526">
        <v>3011</v>
      </c>
      <c r="E22" s="529">
        <f>E12-E16</f>
        <v>4980</v>
      </c>
      <c r="F22" s="530">
        <f>F12-F16</f>
        <v>4049</v>
      </c>
    </row>
    <row r="23" spans="3:6" ht="33.75" customHeight="1">
      <c r="C23" s="525" t="s">
        <v>210</v>
      </c>
      <c r="D23" s="526">
        <v>3012</v>
      </c>
      <c r="E23" s="529"/>
      <c r="F23" s="530"/>
    </row>
    <row r="24" spans="3:6" ht="33.75" customHeight="1">
      <c r="C24" s="525" t="s">
        <v>32</v>
      </c>
      <c r="D24" s="526"/>
      <c r="E24" s="529"/>
      <c r="F24" s="530"/>
    </row>
    <row r="25" spans="3:6" ht="33.75" customHeight="1">
      <c r="C25" s="525" t="s">
        <v>211</v>
      </c>
      <c r="D25" s="526">
        <v>3013</v>
      </c>
      <c r="E25" s="529"/>
      <c r="F25" s="530"/>
    </row>
    <row r="26" spans="3:6" ht="33.75" customHeight="1">
      <c r="C26" s="531" t="s">
        <v>33</v>
      </c>
      <c r="D26" s="526">
        <v>3014</v>
      </c>
      <c r="E26" s="529"/>
      <c r="F26" s="530"/>
    </row>
    <row r="27" spans="3:6" ht="33.75" customHeight="1">
      <c r="C27" s="531" t="s">
        <v>212</v>
      </c>
      <c r="D27" s="526">
        <v>3015</v>
      </c>
      <c r="E27" s="529"/>
      <c r="F27" s="530"/>
    </row>
    <row r="28" spans="3:6" ht="33.75" customHeight="1">
      <c r="C28" s="531" t="s">
        <v>34</v>
      </c>
      <c r="D28" s="526">
        <v>3016</v>
      </c>
      <c r="E28" s="529"/>
      <c r="F28" s="530"/>
    </row>
    <row r="29" spans="3:6" ht="33.75" customHeight="1">
      <c r="C29" s="531" t="s">
        <v>35</v>
      </c>
      <c r="D29" s="526">
        <v>3017</v>
      </c>
      <c r="E29" s="529"/>
      <c r="F29" s="530"/>
    </row>
    <row r="30" spans="3:6" ht="33.75" customHeight="1">
      <c r="C30" s="531" t="s">
        <v>36</v>
      </c>
      <c r="D30" s="526">
        <v>3018</v>
      </c>
      <c r="E30" s="529"/>
      <c r="F30" s="530"/>
    </row>
    <row r="31" spans="3:6" ht="33.75" customHeight="1">
      <c r="C31" s="525" t="s">
        <v>213</v>
      </c>
      <c r="D31" s="526">
        <v>3019</v>
      </c>
      <c r="E31" s="529">
        <f>E33</f>
        <v>4500</v>
      </c>
      <c r="F31" s="530">
        <f>F33</f>
        <v>1500</v>
      </c>
    </row>
    <row r="32" spans="3:6" ht="33.75" customHeight="1">
      <c r="C32" s="531" t="s">
        <v>37</v>
      </c>
      <c r="D32" s="526">
        <v>3020</v>
      </c>
      <c r="E32" s="529"/>
      <c r="F32" s="530"/>
    </row>
    <row r="33" spans="3:6" ht="33.75" customHeight="1">
      <c r="C33" s="531" t="s">
        <v>214</v>
      </c>
      <c r="D33" s="526">
        <v>3021</v>
      </c>
      <c r="E33" s="529">
        <v>4500</v>
      </c>
      <c r="F33" s="530">
        <v>1500</v>
      </c>
    </row>
    <row r="34" spans="3:6" ht="33.75" customHeight="1">
      <c r="C34" s="531" t="s">
        <v>38</v>
      </c>
      <c r="D34" s="526">
        <v>3022</v>
      </c>
      <c r="E34" s="529"/>
      <c r="F34" s="530"/>
    </row>
    <row r="35" spans="3:6" ht="33.75" customHeight="1">
      <c r="C35" s="525" t="s">
        <v>215</v>
      </c>
      <c r="D35" s="526">
        <v>3023</v>
      </c>
      <c r="E35" s="529"/>
      <c r="F35" s="530"/>
    </row>
    <row r="36" spans="3:6" ht="33.75" customHeight="1">
      <c r="C36" s="525" t="s">
        <v>216</v>
      </c>
      <c r="D36" s="526">
        <v>3024</v>
      </c>
      <c r="E36" s="529">
        <f>E33</f>
        <v>4500</v>
      </c>
      <c r="F36" s="530">
        <f>F31</f>
        <v>1500</v>
      </c>
    </row>
    <row r="37" spans="3:6" ht="33.75" customHeight="1">
      <c r="C37" s="525" t="s">
        <v>39</v>
      </c>
      <c r="D37" s="526"/>
      <c r="E37" s="529"/>
      <c r="F37" s="530"/>
    </row>
    <row r="38" spans="3:6" ht="33.75" customHeight="1">
      <c r="C38" s="525" t="s">
        <v>217</v>
      </c>
      <c r="D38" s="526">
        <v>3025</v>
      </c>
      <c r="E38" s="529"/>
      <c r="F38" s="530"/>
    </row>
    <row r="39" spans="3:6" ht="33.75" customHeight="1">
      <c r="C39" s="531" t="s">
        <v>40</v>
      </c>
      <c r="D39" s="526">
        <v>3026</v>
      </c>
      <c r="E39" s="529"/>
      <c r="F39" s="530"/>
    </row>
    <row r="40" spans="3:6" ht="33.75" customHeight="1">
      <c r="C40" s="531" t="s">
        <v>133</v>
      </c>
      <c r="D40" s="526">
        <v>3027</v>
      </c>
      <c r="E40" s="529"/>
      <c r="F40" s="530"/>
    </row>
    <row r="41" spans="3:6" ht="33.75" customHeight="1">
      <c r="C41" s="531" t="s">
        <v>134</v>
      </c>
      <c r="D41" s="526">
        <v>3028</v>
      </c>
      <c r="E41" s="529"/>
      <c r="F41" s="530"/>
    </row>
    <row r="42" spans="3:6" ht="33.75" customHeight="1">
      <c r="C42" s="531" t="s">
        <v>135</v>
      </c>
      <c r="D42" s="526">
        <v>3029</v>
      </c>
      <c r="E42" s="529"/>
      <c r="F42" s="530"/>
    </row>
    <row r="43" spans="3:6" ht="33.75" customHeight="1">
      <c r="C43" s="531" t="s">
        <v>136</v>
      </c>
      <c r="D43" s="526">
        <v>3030</v>
      </c>
      <c r="E43" s="529"/>
      <c r="F43" s="530"/>
    </row>
    <row r="44" spans="3:6" ht="33.75" customHeight="1">
      <c r="C44" s="525" t="s">
        <v>218</v>
      </c>
      <c r="D44" s="526">
        <v>3031</v>
      </c>
      <c r="E44" s="529">
        <f>E47</f>
        <v>380</v>
      </c>
      <c r="F44" s="530">
        <f>F47</f>
        <v>360</v>
      </c>
    </row>
    <row r="45" spans="3:6" ht="33.75" customHeight="1">
      <c r="C45" s="531" t="s">
        <v>41</v>
      </c>
      <c r="D45" s="526">
        <v>3032</v>
      </c>
      <c r="E45" s="529"/>
      <c r="F45" s="530"/>
    </row>
    <row r="46" spans="3:6" ht="33.75" customHeight="1">
      <c r="C46" s="531" t="s">
        <v>219</v>
      </c>
      <c r="D46" s="526">
        <v>3033</v>
      </c>
      <c r="E46" s="529"/>
      <c r="F46" s="530"/>
    </row>
    <row r="47" spans="3:6" ht="33.75" customHeight="1">
      <c r="C47" s="531" t="s">
        <v>220</v>
      </c>
      <c r="D47" s="526">
        <v>3034</v>
      </c>
      <c r="E47" s="529">
        <v>380</v>
      </c>
      <c r="F47" s="530">
        <f>F52</f>
        <v>360</v>
      </c>
    </row>
    <row r="48" spans="3:6" ht="33.75" customHeight="1">
      <c r="C48" s="531" t="s">
        <v>221</v>
      </c>
      <c r="D48" s="526">
        <v>3035</v>
      </c>
      <c r="E48" s="529"/>
      <c r="F48" s="530"/>
    </row>
    <row r="49" spans="3:6" ht="33.75" customHeight="1">
      <c r="C49" s="531" t="s">
        <v>222</v>
      </c>
      <c r="D49" s="526">
        <v>3036</v>
      </c>
      <c r="E49" s="529"/>
      <c r="F49" s="530"/>
    </row>
    <row r="50" spans="3:6" ht="33.75" customHeight="1">
      <c r="C50" s="531" t="s">
        <v>223</v>
      </c>
      <c r="D50" s="526">
        <v>3037</v>
      </c>
      <c r="E50" s="529"/>
      <c r="F50" s="530"/>
    </row>
    <row r="51" spans="3:6" ht="33.75" customHeight="1">
      <c r="C51" s="525" t="s">
        <v>224</v>
      </c>
      <c r="D51" s="526">
        <v>3038</v>
      </c>
      <c r="E51" s="529"/>
      <c r="F51" s="530"/>
    </row>
    <row r="52" spans="3:6" ht="33.75" customHeight="1">
      <c r="C52" s="525" t="s">
        <v>225</v>
      </c>
      <c r="D52" s="526">
        <v>3039</v>
      </c>
      <c r="E52" s="529">
        <f>E44</f>
        <v>380</v>
      </c>
      <c r="F52" s="530">
        <v>360</v>
      </c>
    </row>
    <row r="53" spans="3:6" ht="33.75" customHeight="1">
      <c r="C53" s="525" t="s">
        <v>607</v>
      </c>
      <c r="D53" s="526">
        <v>3040</v>
      </c>
      <c r="E53" s="529">
        <f>E12</f>
        <v>151810</v>
      </c>
      <c r="F53" s="530">
        <f>F12</f>
        <v>126750</v>
      </c>
    </row>
    <row r="54" spans="3:6" ht="33.75" customHeight="1">
      <c r="C54" s="525" t="s">
        <v>608</v>
      </c>
      <c r="D54" s="526">
        <v>3041</v>
      </c>
      <c r="E54" s="529">
        <f>E16+E31+E44</f>
        <v>151710</v>
      </c>
      <c r="F54" s="530">
        <f>F16+F31+F44</f>
        <v>124561</v>
      </c>
    </row>
    <row r="55" spans="3:6" ht="33.75" customHeight="1">
      <c r="C55" s="525" t="s">
        <v>609</v>
      </c>
      <c r="D55" s="526">
        <v>3042</v>
      </c>
      <c r="E55" s="529">
        <f>E53-E54</f>
        <v>100</v>
      </c>
      <c r="F55" s="530">
        <f>F53-F54</f>
        <v>2189</v>
      </c>
    </row>
    <row r="56" spans="3:6" ht="33.75" customHeight="1">
      <c r="C56" s="525" t="s">
        <v>610</v>
      </c>
      <c r="D56" s="526">
        <v>3043</v>
      </c>
      <c r="E56" s="529"/>
      <c r="F56" s="530"/>
    </row>
    <row r="57" spans="3:6" ht="33.75" customHeight="1">
      <c r="C57" s="525" t="s">
        <v>226</v>
      </c>
      <c r="D57" s="526">
        <v>3044</v>
      </c>
      <c r="E57" s="532">
        <v>530</v>
      </c>
      <c r="F57" s="533">
        <v>741</v>
      </c>
    </row>
    <row r="58" spans="3:6" ht="33.75" customHeight="1">
      <c r="C58" s="525" t="s">
        <v>227</v>
      </c>
      <c r="D58" s="526">
        <v>3045</v>
      </c>
      <c r="E58" s="532"/>
      <c r="F58" s="533"/>
    </row>
    <row r="59" spans="3:6" ht="33.75" customHeight="1">
      <c r="C59" s="525" t="s">
        <v>137</v>
      </c>
      <c r="D59" s="526">
        <v>3046</v>
      </c>
      <c r="E59" s="532"/>
      <c r="F59" s="533"/>
    </row>
    <row r="60" spans="3:6" ht="33.75" customHeight="1" thickBot="1">
      <c r="C60" s="534" t="s">
        <v>611</v>
      </c>
      <c r="D60" s="535">
        <v>3047</v>
      </c>
      <c r="E60" s="411">
        <f>E55+E57</f>
        <v>630</v>
      </c>
      <c r="F60" s="412">
        <f>F55+F57</f>
        <v>2930</v>
      </c>
    </row>
  </sheetData>
  <sheetProtection/>
  <mergeCells count="5">
    <mergeCell ref="D8:D9"/>
    <mergeCell ref="C8:C9"/>
    <mergeCell ref="E8:F8"/>
    <mergeCell ref="C4:F4"/>
    <mergeCell ref="C5:F5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B1:F75"/>
  <sheetViews>
    <sheetView zoomScalePageLayoutView="0" workbookViewId="0" topLeftCell="A58">
      <selection activeCell="K41" sqref="K41"/>
    </sheetView>
  </sheetViews>
  <sheetFormatPr defaultColWidth="9.140625" defaultRowHeight="12.75"/>
  <cols>
    <col min="1" max="1" width="9.140625" style="48" customWidth="1"/>
    <col min="2" max="2" width="22.8515625" style="48" customWidth="1"/>
    <col min="3" max="4" width="15.7109375" style="48" customWidth="1"/>
    <col min="5" max="5" width="16.8515625" style="48" customWidth="1"/>
    <col min="6" max="6" width="15.7109375" style="48" customWidth="1"/>
    <col min="7" max="16384" width="9.140625" style="48" customWidth="1"/>
  </cols>
  <sheetData>
    <row r="1" spans="2:6" ht="15.75">
      <c r="B1" s="21" t="s">
        <v>771</v>
      </c>
      <c r="F1" s="49" t="s">
        <v>744</v>
      </c>
    </row>
    <row r="2" ht="15">
      <c r="F2" s="49"/>
    </row>
    <row r="3" spans="2:6" ht="18.75">
      <c r="B3" s="722"/>
      <c r="C3" s="722" t="s">
        <v>901</v>
      </c>
      <c r="D3" s="722"/>
      <c r="E3" s="722"/>
      <c r="F3" s="722"/>
    </row>
    <row r="4" spans="2:6" ht="15.75">
      <c r="B4" s="50"/>
      <c r="C4" s="50"/>
      <c r="D4" s="50"/>
      <c r="E4" s="50"/>
      <c r="F4" s="50"/>
    </row>
    <row r="5" spans="2:6" ht="16.5" thickBot="1">
      <c r="B5" s="50"/>
      <c r="C5" s="50"/>
      <c r="D5" s="50"/>
      <c r="E5" s="50"/>
      <c r="F5" s="586" t="s">
        <v>585</v>
      </c>
    </row>
    <row r="6" spans="2:6" ht="30.75" customHeight="1" thickBot="1">
      <c r="B6" s="536" t="s">
        <v>533</v>
      </c>
      <c r="C6" s="560" t="s">
        <v>893</v>
      </c>
      <c r="D6" s="560" t="s">
        <v>894</v>
      </c>
      <c r="E6" s="560" t="s">
        <v>895</v>
      </c>
      <c r="F6" s="559" t="s">
        <v>896</v>
      </c>
    </row>
    <row r="7" spans="2:6" ht="19.5" customHeight="1">
      <c r="B7" s="51" t="s">
        <v>534</v>
      </c>
      <c r="C7" s="52"/>
      <c r="D7" s="52"/>
      <c r="E7" s="52">
        <v>128758</v>
      </c>
      <c r="F7" s="53">
        <v>110880</v>
      </c>
    </row>
    <row r="8" spans="2:6" ht="19.5" customHeight="1">
      <c r="B8" s="54" t="s">
        <v>535</v>
      </c>
      <c r="C8" s="55"/>
      <c r="D8" s="55"/>
      <c r="E8" s="55">
        <v>123600</v>
      </c>
      <c r="F8" s="56">
        <v>109874</v>
      </c>
    </row>
    <row r="9" spans="2:6" ht="19.5" customHeight="1" thickBot="1">
      <c r="B9" s="57" t="s">
        <v>536</v>
      </c>
      <c r="C9" s="58"/>
      <c r="D9" s="59"/>
      <c r="E9" s="60">
        <v>0.96</v>
      </c>
      <c r="F9" s="61">
        <v>99</v>
      </c>
    </row>
    <row r="10" ht="15" customHeight="1"/>
    <row r="11" ht="15" customHeight="1" thickBot="1">
      <c r="F11" s="586" t="s">
        <v>585</v>
      </c>
    </row>
    <row r="12" spans="2:6" ht="30.75" customHeight="1" thickBot="1">
      <c r="B12" s="536" t="s">
        <v>537</v>
      </c>
      <c r="C12" s="560" t="s">
        <v>893</v>
      </c>
      <c r="D12" s="560" t="s">
        <v>894</v>
      </c>
      <c r="E12" s="560" t="s">
        <v>895</v>
      </c>
      <c r="F12" s="559" t="s">
        <v>896</v>
      </c>
    </row>
    <row r="13" spans="2:6" ht="19.5" customHeight="1">
      <c r="B13" s="51" t="s">
        <v>534</v>
      </c>
      <c r="C13" s="52"/>
      <c r="D13" s="52"/>
      <c r="E13" s="52">
        <v>124167</v>
      </c>
      <c r="F13" s="53">
        <v>115531</v>
      </c>
    </row>
    <row r="14" spans="2:6" ht="19.5" customHeight="1" thickBot="1">
      <c r="B14" s="57" t="s">
        <v>535</v>
      </c>
      <c r="C14" s="62"/>
      <c r="D14" s="62"/>
      <c r="E14" s="62">
        <v>119000</v>
      </c>
      <c r="F14" s="63">
        <v>103955</v>
      </c>
    </row>
    <row r="15" spans="2:6" ht="19.5" customHeight="1" thickBot="1">
      <c r="B15" s="57" t="s">
        <v>536</v>
      </c>
      <c r="C15" s="58"/>
      <c r="D15" s="59"/>
      <c r="E15" s="60">
        <v>0.95</v>
      </c>
      <c r="F15" s="61">
        <v>90</v>
      </c>
    </row>
    <row r="16" spans="2:6" ht="15" customHeight="1">
      <c r="B16" s="64"/>
      <c r="C16" s="65"/>
      <c r="D16" s="65"/>
      <c r="E16" s="65"/>
      <c r="F16" s="65"/>
    </row>
    <row r="17" ht="15" customHeight="1" thickBot="1">
      <c r="F17" s="586" t="s">
        <v>585</v>
      </c>
    </row>
    <row r="18" spans="2:6" ht="30.75" customHeight="1" thickBot="1">
      <c r="B18" s="536" t="s">
        <v>538</v>
      </c>
      <c r="C18" s="560" t="s">
        <v>893</v>
      </c>
      <c r="D18" s="560" t="s">
        <v>894</v>
      </c>
      <c r="E18" s="560" t="s">
        <v>895</v>
      </c>
      <c r="F18" s="559" t="s">
        <v>896</v>
      </c>
    </row>
    <row r="19" spans="2:6" ht="19.5" customHeight="1">
      <c r="B19" s="51" t="s">
        <v>534</v>
      </c>
      <c r="C19" s="52"/>
      <c r="D19" s="52"/>
      <c r="E19" s="52">
        <v>132458</v>
      </c>
      <c r="F19" s="53">
        <v>116158</v>
      </c>
    </row>
    <row r="20" spans="2:6" ht="19.5" customHeight="1" thickBot="1">
      <c r="B20" s="57" t="s">
        <v>535</v>
      </c>
      <c r="C20" s="62"/>
      <c r="D20" s="62"/>
      <c r="E20" s="62">
        <v>127000</v>
      </c>
      <c r="F20" s="63">
        <v>113460</v>
      </c>
    </row>
    <row r="21" spans="2:6" ht="19.5" customHeight="1" thickBot="1">
      <c r="B21" s="57" t="s">
        <v>536</v>
      </c>
      <c r="C21" s="58"/>
      <c r="D21" s="59"/>
      <c r="E21" s="60">
        <v>0.96</v>
      </c>
      <c r="F21" s="61">
        <v>98</v>
      </c>
    </row>
    <row r="22" ht="15" customHeight="1"/>
    <row r="23" ht="15" customHeight="1" thickBot="1">
      <c r="F23" s="586" t="s">
        <v>585</v>
      </c>
    </row>
    <row r="24" spans="2:6" ht="30.75" customHeight="1" thickBot="1">
      <c r="B24" s="536" t="s">
        <v>539</v>
      </c>
      <c r="C24" s="560" t="s">
        <v>893</v>
      </c>
      <c r="D24" s="560" t="s">
        <v>894</v>
      </c>
      <c r="E24" s="560" t="s">
        <v>895</v>
      </c>
      <c r="F24" s="559" t="s">
        <v>896</v>
      </c>
    </row>
    <row r="25" spans="2:6" ht="19.5" customHeight="1">
      <c r="B25" s="51" t="s">
        <v>534</v>
      </c>
      <c r="C25" s="52"/>
      <c r="D25" s="52"/>
      <c r="E25" s="52">
        <v>124604</v>
      </c>
      <c r="F25" s="53">
        <v>116068</v>
      </c>
    </row>
    <row r="26" spans="2:6" ht="19.5" customHeight="1" thickBot="1">
      <c r="B26" s="57" t="s">
        <v>535</v>
      </c>
      <c r="C26" s="62"/>
      <c r="D26" s="62"/>
      <c r="E26" s="62">
        <v>119200</v>
      </c>
      <c r="F26" s="63">
        <v>104487</v>
      </c>
    </row>
    <row r="27" spans="2:6" ht="19.5" customHeight="1" thickBot="1">
      <c r="B27" s="57" t="s">
        <v>536</v>
      </c>
      <c r="C27" s="58"/>
      <c r="D27" s="59"/>
      <c r="E27" s="60">
        <v>0.96</v>
      </c>
      <c r="F27" s="61">
        <v>90</v>
      </c>
    </row>
    <row r="28" ht="15" customHeight="1"/>
    <row r="29" ht="15" customHeight="1" thickBot="1">
      <c r="F29" s="586" t="s">
        <v>585</v>
      </c>
    </row>
    <row r="30" spans="2:6" ht="30.75" customHeight="1" thickBot="1">
      <c r="B30" s="536" t="s">
        <v>540</v>
      </c>
      <c r="C30" s="560" t="s">
        <v>893</v>
      </c>
      <c r="D30" s="560" t="s">
        <v>894</v>
      </c>
      <c r="E30" s="560" t="s">
        <v>895</v>
      </c>
      <c r="F30" s="559" t="s">
        <v>896</v>
      </c>
    </row>
    <row r="31" spans="2:6" ht="19.5" customHeight="1">
      <c r="B31" s="51" t="s">
        <v>534</v>
      </c>
      <c r="C31" s="52"/>
      <c r="D31" s="52"/>
      <c r="E31" s="52">
        <v>7854</v>
      </c>
      <c r="F31" s="53">
        <v>90</v>
      </c>
    </row>
    <row r="32" spans="2:6" ht="19.5" customHeight="1" thickBot="1">
      <c r="B32" s="57" t="s">
        <v>535</v>
      </c>
      <c r="C32" s="62"/>
      <c r="D32" s="62"/>
      <c r="E32" s="62">
        <v>7800</v>
      </c>
      <c r="F32" s="63">
        <v>6173</v>
      </c>
    </row>
    <row r="33" spans="2:6" ht="19.5" customHeight="1" thickBot="1">
      <c r="B33" s="57" t="s">
        <v>536</v>
      </c>
      <c r="C33" s="58"/>
      <c r="D33" s="59"/>
      <c r="E33" s="60">
        <v>0.99</v>
      </c>
      <c r="F33" s="61">
        <v>6859</v>
      </c>
    </row>
    <row r="34" spans="2:6" ht="15" customHeight="1">
      <c r="B34" s="64"/>
      <c r="C34" s="66"/>
      <c r="D34" s="66"/>
      <c r="E34" s="66"/>
      <c r="F34" s="66"/>
    </row>
    <row r="35" ht="15" customHeight="1" thickBot="1">
      <c r="F35" s="586" t="s">
        <v>585</v>
      </c>
    </row>
    <row r="36" spans="2:6" ht="30.75" customHeight="1" thickBot="1">
      <c r="B36" s="536" t="s">
        <v>541</v>
      </c>
      <c r="C36" s="560" t="s">
        <v>893</v>
      </c>
      <c r="D36" s="560" t="s">
        <v>894</v>
      </c>
      <c r="E36" s="560" t="s">
        <v>895</v>
      </c>
      <c r="F36" s="559" t="s">
        <v>896</v>
      </c>
    </row>
    <row r="37" spans="2:6" ht="19.5" customHeight="1">
      <c r="B37" s="51" t="s">
        <v>534</v>
      </c>
      <c r="C37" s="52"/>
      <c r="D37" s="52"/>
      <c r="E37" s="52">
        <v>7854</v>
      </c>
      <c r="F37" s="53">
        <v>90</v>
      </c>
    </row>
    <row r="38" spans="2:6" ht="19.5" customHeight="1" thickBot="1">
      <c r="B38" s="57" t="s">
        <v>535</v>
      </c>
      <c r="C38" s="62"/>
      <c r="D38" s="62"/>
      <c r="E38" s="62">
        <v>7800</v>
      </c>
      <c r="F38" s="63">
        <v>5406</v>
      </c>
    </row>
    <row r="39" spans="2:6" ht="19.5" customHeight="1" thickBot="1">
      <c r="B39" s="57" t="s">
        <v>536</v>
      </c>
      <c r="C39" s="58"/>
      <c r="D39" s="59"/>
      <c r="E39" s="60">
        <v>0.99</v>
      </c>
      <c r="F39" s="61">
        <v>6007</v>
      </c>
    </row>
    <row r="40" ht="15" customHeight="1"/>
    <row r="41" ht="15" customHeight="1" thickBot="1"/>
    <row r="42" spans="2:6" ht="33" customHeight="1" thickBot="1">
      <c r="B42" s="67" t="s">
        <v>542</v>
      </c>
      <c r="C42" s="561" t="s">
        <v>893</v>
      </c>
      <c r="D42" s="561" t="s">
        <v>894</v>
      </c>
      <c r="E42" s="561" t="s">
        <v>895</v>
      </c>
      <c r="F42" s="562" t="s">
        <v>896</v>
      </c>
    </row>
    <row r="43" spans="2:6" ht="19.5" customHeight="1">
      <c r="B43" s="51" t="s">
        <v>534</v>
      </c>
      <c r="C43" s="52"/>
      <c r="D43" s="52"/>
      <c r="E43" s="52">
        <v>49</v>
      </c>
      <c r="F43" s="53">
        <v>51</v>
      </c>
    </row>
    <row r="44" spans="2:6" ht="19.5" customHeight="1" thickBot="1">
      <c r="B44" s="57" t="s">
        <v>535</v>
      </c>
      <c r="C44" s="62"/>
      <c r="D44" s="62"/>
      <c r="E44" s="62">
        <v>49</v>
      </c>
      <c r="F44" s="63">
        <v>48</v>
      </c>
    </row>
    <row r="45" spans="2:6" ht="19.5" customHeight="1" thickBot="1">
      <c r="B45" s="57" t="s">
        <v>543</v>
      </c>
      <c r="C45" s="68"/>
      <c r="D45" s="69"/>
      <c r="E45" s="70">
        <v>100</v>
      </c>
      <c r="F45" s="61">
        <v>0.94</v>
      </c>
    </row>
    <row r="47" ht="15.75" thickBot="1">
      <c r="F47" s="586" t="s">
        <v>60</v>
      </c>
    </row>
    <row r="48" spans="2:6" ht="30.75" customHeight="1" thickBot="1">
      <c r="B48" s="71" t="s">
        <v>544</v>
      </c>
      <c r="C48" s="561" t="s">
        <v>893</v>
      </c>
      <c r="D48" s="561" t="s">
        <v>894</v>
      </c>
      <c r="E48" s="561" t="s">
        <v>895</v>
      </c>
      <c r="F48" s="562" t="s">
        <v>896</v>
      </c>
    </row>
    <row r="49" spans="2:6" ht="19.5" customHeight="1">
      <c r="B49" s="51" t="s">
        <v>534</v>
      </c>
      <c r="C49" s="52"/>
      <c r="D49" s="52"/>
      <c r="E49" s="52">
        <v>41402</v>
      </c>
      <c r="F49" s="53">
        <v>37779</v>
      </c>
    </row>
    <row r="50" spans="2:6" ht="19.5" customHeight="1" thickBot="1">
      <c r="B50" s="57" t="s">
        <v>535</v>
      </c>
      <c r="C50" s="62"/>
      <c r="D50" s="62"/>
      <c r="E50" s="62">
        <v>39745</v>
      </c>
      <c r="F50" s="63">
        <v>38041</v>
      </c>
    </row>
    <row r="51" spans="2:6" ht="19.5" customHeight="1" thickBot="1">
      <c r="B51" s="57" t="s">
        <v>536</v>
      </c>
      <c r="C51" s="58"/>
      <c r="D51" s="59"/>
      <c r="E51" s="60">
        <v>0.96</v>
      </c>
      <c r="F51" s="61">
        <v>1.01</v>
      </c>
    </row>
    <row r="52" spans="2:6" ht="19.5" customHeight="1">
      <c r="B52" s="64"/>
      <c r="C52" s="66"/>
      <c r="D52" s="66"/>
      <c r="E52" s="66"/>
      <c r="F52" s="66"/>
    </row>
    <row r="53" spans="2:6" ht="19.5" customHeight="1" thickBot="1">
      <c r="B53" s="64"/>
      <c r="C53" s="66"/>
      <c r="D53" s="66"/>
      <c r="E53" s="66"/>
      <c r="F53" s="66"/>
    </row>
    <row r="54" spans="2:6" ht="48.75" customHeight="1" thickBot="1">
      <c r="B54" s="536" t="s">
        <v>545</v>
      </c>
      <c r="C54" s="560" t="s">
        <v>897</v>
      </c>
      <c r="D54" s="560" t="s">
        <v>898</v>
      </c>
      <c r="E54" s="560" t="s">
        <v>899</v>
      </c>
      <c r="F54" s="559" t="s">
        <v>900</v>
      </c>
    </row>
    <row r="55" spans="2:6" ht="19.5" customHeight="1">
      <c r="B55" s="537" t="s">
        <v>546</v>
      </c>
      <c r="C55" s="72"/>
      <c r="D55" s="72"/>
      <c r="E55" s="72"/>
      <c r="F55" s="73">
        <v>0.03</v>
      </c>
    </row>
    <row r="56" spans="2:6" ht="19.5" customHeight="1">
      <c r="B56" s="538" t="s">
        <v>547</v>
      </c>
      <c r="C56" s="74"/>
      <c r="D56" s="74"/>
      <c r="E56" s="74"/>
      <c r="F56" s="75">
        <v>1.45</v>
      </c>
    </row>
    <row r="57" spans="2:6" ht="19.5" customHeight="1">
      <c r="B57" s="538" t="s">
        <v>548</v>
      </c>
      <c r="C57" s="74"/>
      <c r="D57" s="74"/>
      <c r="E57" s="74"/>
      <c r="F57" s="75">
        <v>0.5</v>
      </c>
    </row>
    <row r="58" spans="2:6" ht="30.75" customHeight="1">
      <c r="B58" s="539" t="s">
        <v>549</v>
      </c>
      <c r="C58" s="74"/>
      <c r="D58" s="74"/>
      <c r="E58" s="74"/>
      <c r="F58" s="75">
        <v>0.03</v>
      </c>
    </row>
    <row r="59" spans="2:6" ht="19.5" customHeight="1">
      <c r="B59" s="538" t="s">
        <v>550</v>
      </c>
      <c r="C59" s="74"/>
      <c r="D59" s="74"/>
      <c r="E59" s="74"/>
      <c r="F59" s="75">
        <v>1</v>
      </c>
    </row>
    <row r="60" spans="2:6" ht="19.5" customHeight="1" thickBot="1">
      <c r="B60" s="540" t="s">
        <v>551</v>
      </c>
      <c r="C60" s="76"/>
      <c r="D60" s="76"/>
      <c r="E60" s="76"/>
      <c r="F60" s="77">
        <v>0.38</v>
      </c>
    </row>
    <row r="61" ht="17.25" customHeight="1"/>
    <row r="62" spans="2:6" ht="19.5" customHeight="1">
      <c r="B62" s="78"/>
      <c r="C62" s="79"/>
      <c r="D62" s="79"/>
      <c r="E62" s="79"/>
      <c r="F62" s="79"/>
    </row>
    <row r="64" ht="15" customHeight="1">
      <c r="B64" s="78"/>
    </row>
    <row r="65" spans="2:6" ht="15" customHeight="1">
      <c r="B65" s="723"/>
      <c r="C65" s="723"/>
      <c r="D65" s="723"/>
      <c r="E65" s="723"/>
      <c r="F65" s="723"/>
    </row>
    <row r="66" spans="2:6" ht="15">
      <c r="B66" s="723"/>
      <c r="C66" s="723"/>
      <c r="D66" s="723"/>
      <c r="E66" s="723"/>
      <c r="F66" s="723"/>
    </row>
    <row r="67" spans="2:6" ht="15">
      <c r="B67" s="723"/>
      <c r="C67" s="723"/>
      <c r="D67" s="723"/>
      <c r="E67" s="723"/>
      <c r="F67" s="723"/>
    </row>
    <row r="68" spans="2:6" ht="16.5" customHeight="1">
      <c r="B68" s="723"/>
      <c r="C68" s="723"/>
      <c r="D68" s="723"/>
      <c r="E68" s="723"/>
      <c r="F68" s="723"/>
    </row>
    <row r="69" spans="2:6" ht="18.75" customHeight="1">
      <c r="B69" s="724"/>
      <c r="C69" s="724"/>
      <c r="D69" s="724"/>
      <c r="E69" s="724"/>
      <c r="F69" s="724"/>
    </row>
    <row r="70" spans="2:6" ht="33.75" customHeight="1">
      <c r="B70" s="721"/>
      <c r="C70" s="721"/>
      <c r="D70" s="721"/>
      <c r="E70" s="721"/>
      <c r="F70" s="721"/>
    </row>
    <row r="71" spans="2:6" s="80" customFormat="1" ht="35.25" customHeight="1">
      <c r="B71" s="721"/>
      <c r="C71" s="721"/>
      <c r="D71" s="721"/>
      <c r="E71" s="721"/>
      <c r="F71" s="721"/>
    </row>
    <row r="72" spans="2:6" s="80" customFormat="1" ht="18.75" customHeight="1">
      <c r="B72" s="724"/>
      <c r="C72" s="724"/>
      <c r="D72" s="724"/>
      <c r="E72" s="724"/>
      <c r="F72" s="724"/>
    </row>
    <row r="73" spans="2:6" s="80" customFormat="1" ht="50.25" customHeight="1">
      <c r="B73" s="721"/>
      <c r="C73" s="721"/>
      <c r="D73" s="721"/>
      <c r="E73" s="721"/>
      <c r="F73" s="721"/>
    </row>
    <row r="74" spans="2:6" ht="15">
      <c r="B74" s="81"/>
      <c r="C74" s="81"/>
      <c r="D74" s="81"/>
      <c r="E74" s="81"/>
      <c r="F74" s="81"/>
    </row>
    <row r="75" spans="2:6" ht="15">
      <c r="B75" s="81"/>
      <c r="C75" s="81"/>
      <c r="D75" s="81"/>
      <c r="E75" s="81"/>
      <c r="F75" s="81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I150"/>
  <sheetViews>
    <sheetView showGridLines="0" zoomScale="70" zoomScaleNormal="70" workbookViewId="0" topLeftCell="A135">
      <selection activeCell="P96" sqref="P96"/>
    </sheetView>
  </sheetViews>
  <sheetFormatPr defaultColWidth="9.140625" defaultRowHeight="12.75"/>
  <cols>
    <col min="1" max="1" width="9.140625" style="19" customWidth="1"/>
    <col min="2" max="2" width="25.7109375" style="19" customWidth="1"/>
    <col min="3" max="3" width="95.57421875" style="19" customWidth="1"/>
    <col min="4" max="4" width="9.8515625" style="19" customWidth="1"/>
    <col min="5" max="8" width="25.7109375" style="19" customWidth="1"/>
    <col min="9" max="9" width="4.00390625" style="19" customWidth="1"/>
    <col min="10" max="16384" width="9.140625" style="19" customWidth="1"/>
  </cols>
  <sheetData>
    <row r="1" ht="15.75">
      <c r="H1" s="465" t="s">
        <v>745</v>
      </c>
    </row>
    <row r="2" ht="15.75">
      <c r="C2" s="21" t="s">
        <v>771</v>
      </c>
    </row>
    <row r="3" spans="2:8" ht="30" customHeight="1">
      <c r="B3" s="779" t="s">
        <v>799</v>
      </c>
      <c r="C3" s="779"/>
      <c r="D3" s="779"/>
      <c r="E3" s="779"/>
      <c r="F3" s="779"/>
      <c r="G3" s="779"/>
      <c r="H3" s="779"/>
    </row>
    <row r="4" spans="2:8" ht="26.25" customHeight="1" thickBot="1">
      <c r="B4" s="548"/>
      <c r="C4" s="549"/>
      <c r="D4" s="549"/>
      <c r="E4" s="542"/>
      <c r="F4" s="542"/>
      <c r="G4" s="542"/>
      <c r="H4" s="543" t="s">
        <v>520</v>
      </c>
    </row>
    <row r="5" spans="1:9" ht="26.25" customHeight="1" thickBot="1">
      <c r="A5" s="545"/>
      <c r="B5" s="813" t="s">
        <v>612</v>
      </c>
      <c r="C5" s="812" t="s">
        <v>620</v>
      </c>
      <c r="D5" s="812" t="s">
        <v>48</v>
      </c>
      <c r="E5" s="811"/>
      <c r="F5" s="811"/>
      <c r="G5" s="811"/>
      <c r="H5" s="811"/>
      <c r="I5" s="456"/>
    </row>
    <row r="6" spans="1:9" s="442" customFormat="1" ht="30" customHeight="1">
      <c r="A6" s="546"/>
      <c r="B6" s="814"/>
      <c r="C6" s="812"/>
      <c r="D6" s="812"/>
      <c r="E6" s="786" t="s">
        <v>800</v>
      </c>
      <c r="F6" s="786" t="s">
        <v>801</v>
      </c>
      <c r="G6" s="786" t="s">
        <v>802</v>
      </c>
      <c r="H6" s="809" t="s">
        <v>803</v>
      </c>
      <c r="I6" s="544"/>
    </row>
    <row r="7" spans="1:9" s="443" customFormat="1" ht="33" customHeight="1">
      <c r="A7" s="547"/>
      <c r="B7" s="814"/>
      <c r="C7" s="812"/>
      <c r="D7" s="812"/>
      <c r="E7" s="808"/>
      <c r="F7" s="808"/>
      <c r="G7" s="808"/>
      <c r="H7" s="810"/>
      <c r="I7" s="453"/>
    </row>
    <row r="8" spans="1:9" s="443" customFormat="1" ht="22.5" customHeight="1" thickBot="1">
      <c r="A8" s="547"/>
      <c r="B8" s="558">
        <v>1</v>
      </c>
      <c r="C8" s="556">
        <v>2</v>
      </c>
      <c r="D8" s="557">
        <v>3</v>
      </c>
      <c r="E8" s="554">
        <v>4</v>
      </c>
      <c r="F8" s="554">
        <v>5</v>
      </c>
      <c r="G8" s="554">
        <v>6</v>
      </c>
      <c r="H8" s="555">
        <v>7</v>
      </c>
      <c r="I8" s="453"/>
    </row>
    <row r="9" spans="1:9" s="444" customFormat="1" ht="34.5" customHeight="1">
      <c r="A9" s="552"/>
      <c r="B9" s="551"/>
      <c r="C9" s="433" t="s">
        <v>107</v>
      </c>
      <c r="D9" s="550"/>
      <c r="E9" s="448"/>
      <c r="F9" s="448"/>
      <c r="G9" s="448"/>
      <c r="H9" s="449"/>
      <c r="I9" s="454"/>
    </row>
    <row r="10" spans="1:9" s="444" customFormat="1" ht="34.5" customHeight="1">
      <c r="A10" s="552"/>
      <c r="B10" s="434">
        <v>0</v>
      </c>
      <c r="C10" s="41" t="s">
        <v>138</v>
      </c>
      <c r="D10" s="462" t="s">
        <v>652</v>
      </c>
      <c r="E10" s="447"/>
      <c r="F10" s="447"/>
      <c r="G10" s="447"/>
      <c r="H10" s="450"/>
      <c r="I10" s="454"/>
    </row>
    <row r="11" spans="2:9" s="444" customFormat="1" ht="34.5" customHeight="1">
      <c r="B11" s="434"/>
      <c r="C11" s="41" t="s">
        <v>517</v>
      </c>
      <c r="D11" s="462" t="s">
        <v>653</v>
      </c>
      <c r="E11" s="447">
        <f>E12+E19</f>
        <v>45345</v>
      </c>
      <c r="F11" s="447">
        <f>F12+F19</f>
        <v>45569</v>
      </c>
      <c r="G11" s="447">
        <f>G12+G19</f>
        <v>46315</v>
      </c>
      <c r="H11" s="450">
        <f>H12+H19</f>
        <v>54622</v>
      </c>
      <c r="I11" s="454"/>
    </row>
    <row r="12" spans="2:9" s="444" customFormat="1" ht="34.5" customHeight="1">
      <c r="B12" s="434">
        <v>1</v>
      </c>
      <c r="C12" s="41" t="s">
        <v>303</v>
      </c>
      <c r="D12" s="462" t="s">
        <v>654</v>
      </c>
      <c r="E12" s="447">
        <f>E14</f>
        <v>88</v>
      </c>
      <c r="F12" s="447">
        <f>F14</f>
        <v>85</v>
      </c>
      <c r="G12" s="447">
        <f>G14</f>
        <v>84</v>
      </c>
      <c r="H12" s="450">
        <f>H14</f>
        <v>83</v>
      </c>
      <c r="I12" s="454"/>
    </row>
    <row r="13" spans="2:9" s="444" customFormat="1" ht="34.5" customHeight="1">
      <c r="B13" s="434" t="s">
        <v>304</v>
      </c>
      <c r="C13" s="42" t="s">
        <v>305</v>
      </c>
      <c r="D13" s="462" t="s">
        <v>655</v>
      </c>
      <c r="E13" s="447"/>
      <c r="F13" s="447"/>
      <c r="G13" s="447"/>
      <c r="H13" s="450"/>
      <c r="I13" s="454"/>
    </row>
    <row r="14" spans="2:9" s="444" customFormat="1" ht="34.5" customHeight="1">
      <c r="B14" s="434" t="s">
        <v>306</v>
      </c>
      <c r="C14" s="42" t="s">
        <v>307</v>
      </c>
      <c r="D14" s="462" t="s">
        <v>656</v>
      </c>
      <c r="E14" s="447">
        <v>88</v>
      </c>
      <c r="F14" s="447">
        <v>85</v>
      </c>
      <c r="G14" s="447">
        <v>84</v>
      </c>
      <c r="H14" s="450">
        <v>83</v>
      </c>
      <c r="I14" s="454"/>
    </row>
    <row r="15" spans="2:9" s="444" customFormat="1" ht="34.5" customHeight="1">
      <c r="B15" s="434" t="s">
        <v>308</v>
      </c>
      <c r="C15" s="42" t="s">
        <v>139</v>
      </c>
      <c r="D15" s="462" t="s">
        <v>657</v>
      </c>
      <c r="E15" s="447"/>
      <c r="F15" s="447"/>
      <c r="G15" s="447"/>
      <c r="H15" s="450"/>
      <c r="I15" s="454"/>
    </row>
    <row r="16" spans="2:9" s="444" customFormat="1" ht="34.5" customHeight="1">
      <c r="B16" s="435" t="s">
        <v>309</v>
      </c>
      <c r="C16" s="42" t="s">
        <v>140</v>
      </c>
      <c r="D16" s="462" t="s">
        <v>658</v>
      </c>
      <c r="E16" s="447"/>
      <c r="F16" s="447"/>
      <c r="G16" s="447"/>
      <c r="H16" s="450"/>
      <c r="I16" s="454"/>
    </row>
    <row r="17" spans="2:9" s="444" customFormat="1" ht="34.5" customHeight="1">
      <c r="B17" s="435" t="s">
        <v>310</v>
      </c>
      <c r="C17" s="42" t="s">
        <v>141</v>
      </c>
      <c r="D17" s="462" t="s">
        <v>659</v>
      </c>
      <c r="E17" s="447"/>
      <c r="F17" s="447"/>
      <c r="G17" s="447"/>
      <c r="H17" s="450"/>
      <c r="I17" s="454"/>
    </row>
    <row r="18" spans="2:9" s="444" customFormat="1" ht="34.5" customHeight="1">
      <c r="B18" s="435" t="s">
        <v>311</v>
      </c>
      <c r="C18" s="42" t="s">
        <v>142</v>
      </c>
      <c r="D18" s="462" t="s">
        <v>660</v>
      </c>
      <c r="E18" s="447"/>
      <c r="F18" s="447"/>
      <c r="G18" s="447"/>
      <c r="H18" s="450"/>
      <c r="I18" s="454"/>
    </row>
    <row r="19" spans="2:9" s="444" customFormat="1" ht="34.5" customHeight="1">
      <c r="B19" s="436">
        <v>2</v>
      </c>
      <c r="C19" s="41" t="s">
        <v>312</v>
      </c>
      <c r="D19" s="462" t="s">
        <v>661</v>
      </c>
      <c r="E19" s="447">
        <f>E20+E21+E22</f>
        <v>45257</v>
      </c>
      <c r="F19" s="447">
        <f>F20+F21+F22</f>
        <v>45484</v>
      </c>
      <c r="G19" s="447">
        <f>G20+G21+G22</f>
        <v>46231</v>
      </c>
      <c r="H19" s="450">
        <f>H20+H21+H22</f>
        <v>54539</v>
      </c>
      <c r="I19" s="454"/>
    </row>
    <row r="20" spans="2:9" s="444" customFormat="1" ht="34.5" customHeight="1">
      <c r="B20" s="434" t="s">
        <v>313</v>
      </c>
      <c r="C20" s="42" t="s">
        <v>143</v>
      </c>
      <c r="D20" s="462" t="s">
        <v>662</v>
      </c>
      <c r="E20" s="447">
        <v>2284</v>
      </c>
      <c r="F20" s="447">
        <v>2284</v>
      </c>
      <c r="G20" s="447">
        <v>2284</v>
      </c>
      <c r="H20" s="450">
        <v>2284</v>
      </c>
      <c r="I20" s="454"/>
    </row>
    <row r="21" spans="2:9" s="444" customFormat="1" ht="34.5" customHeight="1">
      <c r="B21" s="435" t="s">
        <v>314</v>
      </c>
      <c r="C21" s="42" t="s">
        <v>144</v>
      </c>
      <c r="D21" s="462" t="s">
        <v>663</v>
      </c>
      <c r="E21" s="447">
        <v>30073</v>
      </c>
      <c r="F21" s="447">
        <v>29700</v>
      </c>
      <c r="G21" s="447">
        <v>29447</v>
      </c>
      <c r="H21" s="450">
        <v>29134</v>
      </c>
      <c r="I21" s="454"/>
    </row>
    <row r="22" spans="2:9" s="444" customFormat="1" ht="34.5" customHeight="1">
      <c r="B22" s="434" t="s">
        <v>315</v>
      </c>
      <c r="C22" s="42" t="s">
        <v>145</v>
      </c>
      <c r="D22" s="462" t="s">
        <v>664</v>
      </c>
      <c r="E22" s="447">
        <v>12900</v>
      </c>
      <c r="F22" s="447">
        <v>13500</v>
      </c>
      <c r="G22" s="447">
        <v>14500</v>
      </c>
      <c r="H22" s="450">
        <v>23121</v>
      </c>
      <c r="I22" s="454"/>
    </row>
    <row r="23" spans="2:9" s="444" customFormat="1" ht="34.5" customHeight="1">
      <c r="B23" s="434" t="s">
        <v>316</v>
      </c>
      <c r="C23" s="42" t="s">
        <v>146</v>
      </c>
      <c r="D23" s="462" t="s">
        <v>665</v>
      </c>
      <c r="E23" s="447"/>
      <c r="F23" s="447"/>
      <c r="G23" s="447"/>
      <c r="H23" s="450"/>
      <c r="I23" s="454"/>
    </row>
    <row r="24" spans="2:9" s="444" customFormat="1" ht="34.5" customHeight="1">
      <c r="B24" s="434" t="s">
        <v>317</v>
      </c>
      <c r="C24" s="42" t="s">
        <v>147</v>
      </c>
      <c r="D24" s="462" t="s">
        <v>666</v>
      </c>
      <c r="E24" s="447"/>
      <c r="F24" s="447"/>
      <c r="G24" s="447"/>
      <c r="H24" s="450"/>
      <c r="I24" s="454"/>
    </row>
    <row r="25" spans="2:9" s="444" customFormat="1" ht="34.5" customHeight="1">
      <c r="B25" s="434" t="s">
        <v>318</v>
      </c>
      <c r="C25" s="42" t="s">
        <v>319</v>
      </c>
      <c r="D25" s="462" t="s">
        <v>667</v>
      </c>
      <c r="E25" s="447"/>
      <c r="F25" s="447"/>
      <c r="G25" s="447"/>
      <c r="H25" s="450"/>
      <c r="I25" s="454"/>
    </row>
    <row r="26" spans="2:9" s="444" customFormat="1" ht="34.5" customHeight="1">
      <c r="B26" s="434" t="s">
        <v>320</v>
      </c>
      <c r="C26" s="42" t="s">
        <v>321</v>
      </c>
      <c r="D26" s="462" t="s">
        <v>668</v>
      </c>
      <c r="E26" s="447"/>
      <c r="F26" s="447"/>
      <c r="G26" s="447"/>
      <c r="H26" s="450"/>
      <c r="I26" s="454"/>
    </row>
    <row r="27" spans="2:9" s="444" customFormat="1" ht="34.5" customHeight="1">
      <c r="B27" s="434" t="s">
        <v>322</v>
      </c>
      <c r="C27" s="42" t="s">
        <v>148</v>
      </c>
      <c r="D27" s="462" t="s">
        <v>669</v>
      </c>
      <c r="E27" s="447"/>
      <c r="F27" s="447"/>
      <c r="G27" s="447"/>
      <c r="H27" s="450"/>
      <c r="I27" s="454"/>
    </row>
    <row r="28" spans="2:9" s="444" customFormat="1" ht="34.5" customHeight="1">
      <c r="B28" s="436">
        <v>3</v>
      </c>
      <c r="C28" s="41" t="s">
        <v>323</v>
      </c>
      <c r="D28" s="462" t="s">
        <v>670</v>
      </c>
      <c r="E28" s="447"/>
      <c r="F28" s="447"/>
      <c r="G28" s="447"/>
      <c r="H28" s="450"/>
      <c r="I28" s="454"/>
    </row>
    <row r="29" spans="2:9" s="444" customFormat="1" ht="34.5" customHeight="1">
      <c r="B29" s="434" t="s">
        <v>324</v>
      </c>
      <c r="C29" s="42" t="s">
        <v>149</v>
      </c>
      <c r="D29" s="462" t="s">
        <v>671</v>
      </c>
      <c r="E29" s="447"/>
      <c r="F29" s="447"/>
      <c r="G29" s="447"/>
      <c r="H29" s="450"/>
      <c r="I29" s="454"/>
    </row>
    <row r="30" spans="2:9" s="444" customFormat="1" ht="34.5" customHeight="1">
      <c r="B30" s="435" t="s">
        <v>325</v>
      </c>
      <c r="C30" s="42" t="s">
        <v>150</v>
      </c>
      <c r="D30" s="462" t="s">
        <v>672</v>
      </c>
      <c r="E30" s="447"/>
      <c r="F30" s="447"/>
      <c r="G30" s="447"/>
      <c r="H30" s="450"/>
      <c r="I30" s="454"/>
    </row>
    <row r="31" spans="2:9" s="444" customFormat="1" ht="34.5" customHeight="1">
      <c r="B31" s="435" t="s">
        <v>326</v>
      </c>
      <c r="C31" s="42" t="s">
        <v>151</v>
      </c>
      <c r="D31" s="462" t="s">
        <v>673</v>
      </c>
      <c r="E31" s="447"/>
      <c r="F31" s="447"/>
      <c r="G31" s="447"/>
      <c r="H31" s="450"/>
      <c r="I31" s="454"/>
    </row>
    <row r="32" spans="2:9" s="444" customFormat="1" ht="34.5" customHeight="1">
      <c r="B32" s="435" t="s">
        <v>327</v>
      </c>
      <c r="C32" s="42" t="s">
        <v>152</v>
      </c>
      <c r="D32" s="462" t="s">
        <v>674</v>
      </c>
      <c r="E32" s="447"/>
      <c r="F32" s="447"/>
      <c r="G32" s="447"/>
      <c r="H32" s="450"/>
      <c r="I32" s="454"/>
    </row>
    <row r="33" spans="2:9" s="444" customFormat="1" ht="34.5" customHeight="1">
      <c r="B33" s="437" t="s">
        <v>328</v>
      </c>
      <c r="C33" s="41" t="s">
        <v>329</v>
      </c>
      <c r="D33" s="462" t="s">
        <v>675</v>
      </c>
      <c r="E33" s="447"/>
      <c r="F33" s="447"/>
      <c r="G33" s="447"/>
      <c r="H33" s="450"/>
      <c r="I33" s="454"/>
    </row>
    <row r="34" spans="2:9" s="444" customFormat="1" ht="34.5" customHeight="1">
      <c r="B34" s="435" t="s">
        <v>330</v>
      </c>
      <c r="C34" s="42" t="s">
        <v>153</v>
      </c>
      <c r="D34" s="462" t="s">
        <v>676</v>
      </c>
      <c r="E34" s="447"/>
      <c r="F34" s="447"/>
      <c r="G34" s="447"/>
      <c r="H34" s="450"/>
      <c r="I34" s="454"/>
    </row>
    <row r="35" spans="2:9" s="444" customFormat="1" ht="34.5" customHeight="1">
      <c r="B35" s="435" t="s">
        <v>331</v>
      </c>
      <c r="C35" s="42" t="s">
        <v>332</v>
      </c>
      <c r="D35" s="462" t="s">
        <v>677</v>
      </c>
      <c r="E35" s="447"/>
      <c r="F35" s="447"/>
      <c r="G35" s="447"/>
      <c r="H35" s="450"/>
      <c r="I35" s="454"/>
    </row>
    <row r="36" spans="2:9" s="444" customFormat="1" ht="34.5" customHeight="1">
      <c r="B36" s="435" t="s">
        <v>333</v>
      </c>
      <c r="C36" s="42" t="s">
        <v>334</v>
      </c>
      <c r="D36" s="462" t="s">
        <v>678</v>
      </c>
      <c r="E36" s="447"/>
      <c r="F36" s="447"/>
      <c r="G36" s="447"/>
      <c r="H36" s="450"/>
      <c r="I36" s="454"/>
    </row>
    <row r="37" spans="2:9" s="444" customFormat="1" ht="34.5" customHeight="1">
      <c r="B37" s="435" t="s">
        <v>335</v>
      </c>
      <c r="C37" s="42" t="s">
        <v>336</v>
      </c>
      <c r="D37" s="462" t="s">
        <v>679</v>
      </c>
      <c r="E37" s="447"/>
      <c r="F37" s="447"/>
      <c r="G37" s="447"/>
      <c r="H37" s="450"/>
      <c r="I37" s="454"/>
    </row>
    <row r="38" spans="2:9" s="444" customFormat="1" ht="34.5" customHeight="1">
      <c r="B38" s="435" t="s">
        <v>335</v>
      </c>
      <c r="C38" s="42" t="s">
        <v>337</v>
      </c>
      <c r="D38" s="462" t="s">
        <v>680</v>
      </c>
      <c r="E38" s="447"/>
      <c r="F38" s="447"/>
      <c r="G38" s="447"/>
      <c r="H38" s="450"/>
      <c r="I38" s="454"/>
    </row>
    <row r="39" spans="2:9" s="444" customFormat="1" ht="34.5" customHeight="1">
      <c r="B39" s="435" t="s">
        <v>338</v>
      </c>
      <c r="C39" s="42" t="s">
        <v>339</v>
      </c>
      <c r="D39" s="462" t="s">
        <v>681</v>
      </c>
      <c r="E39" s="447"/>
      <c r="F39" s="447"/>
      <c r="G39" s="447"/>
      <c r="H39" s="450"/>
      <c r="I39" s="454"/>
    </row>
    <row r="40" spans="2:9" s="444" customFormat="1" ht="34.5" customHeight="1">
      <c r="B40" s="435" t="s">
        <v>338</v>
      </c>
      <c r="C40" s="42" t="s">
        <v>340</v>
      </c>
      <c r="D40" s="462" t="s">
        <v>682</v>
      </c>
      <c r="E40" s="447"/>
      <c r="F40" s="447"/>
      <c r="G40" s="447"/>
      <c r="H40" s="450"/>
      <c r="I40" s="454"/>
    </row>
    <row r="41" spans="2:9" s="444" customFormat="1" ht="34.5" customHeight="1">
      <c r="B41" s="435" t="s">
        <v>341</v>
      </c>
      <c r="C41" s="42" t="s">
        <v>342</v>
      </c>
      <c r="D41" s="462" t="s">
        <v>683</v>
      </c>
      <c r="E41" s="447"/>
      <c r="F41" s="447"/>
      <c r="G41" s="447"/>
      <c r="H41" s="450"/>
      <c r="I41" s="454"/>
    </row>
    <row r="42" spans="2:9" s="444" customFormat="1" ht="34.5" customHeight="1">
      <c r="B42" s="435" t="s">
        <v>343</v>
      </c>
      <c r="C42" s="42" t="s">
        <v>344</v>
      </c>
      <c r="D42" s="462" t="s">
        <v>684</v>
      </c>
      <c r="E42" s="447"/>
      <c r="F42" s="447"/>
      <c r="G42" s="447"/>
      <c r="H42" s="450"/>
      <c r="I42" s="454"/>
    </row>
    <row r="43" spans="2:9" s="444" customFormat="1" ht="34.5" customHeight="1">
      <c r="B43" s="437">
        <v>5</v>
      </c>
      <c r="C43" s="41" t="s">
        <v>345</v>
      </c>
      <c r="D43" s="462" t="s">
        <v>685</v>
      </c>
      <c r="E43" s="447"/>
      <c r="F43" s="447"/>
      <c r="G43" s="447"/>
      <c r="H43" s="450"/>
      <c r="I43" s="454"/>
    </row>
    <row r="44" spans="2:9" s="444" customFormat="1" ht="34.5" customHeight="1">
      <c r="B44" s="435" t="s">
        <v>346</v>
      </c>
      <c r="C44" s="42" t="s">
        <v>347</v>
      </c>
      <c r="D44" s="462" t="s">
        <v>686</v>
      </c>
      <c r="E44" s="447"/>
      <c r="F44" s="447"/>
      <c r="G44" s="447"/>
      <c r="H44" s="450"/>
      <c r="I44" s="454"/>
    </row>
    <row r="45" spans="2:9" s="444" customFormat="1" ht="34.5" customHeight="1">
      <c r="B45" s="435" t="s">
        <v>348</v>
      </c>
      <c r="C45" s="42" t="s">
        <v>349</v>
      </c>
      <c r="D45" s="462" t="s">
        <v>687</v>
      </c>
      <c r="E45" s="447"/>
      <c r="F45" s="447"/>
      <c r="G45" s="447"/>
      <c r="H45" s="450"/>
      <c r="I45" s="454"/>
    </row>
    <row r="46" spans="2:9" s="444" customFormat="1" ht="34.5" customHeight="1">
      <c r="B46" s="435" t="s">
        <v>350</v>
      </c>
      <c r="C46" s="42" t="s">
        <v>351</v>
      </c>
      <c r="D46" s="462" t="s">
        <v>688</v>
      </c>
      <c r="E46" s="447"/>
      <c r="F46" s="447"/>
      <c r="G46" s="447"/>
      <c r="H46" s="450"/>
      <c r="I46" s="454"/>
    </row>
    <row r="47" spans="2:9" s="444" customFormat="1" ht="34.5" customHeight="1">
      <c r="B47" s="435" t="s">
        <v>621</v>
      </c>
      <c r="C47" s="42" t="s">
        <v>352</v>
      </c>
      <c r="D47" s="462" t="s">
        <v>689</v>
      </c>
      <c r="E47" s="447"/>
      <c r="F47" s="447"/>
      <c r="G47" s="447"/>
      <c r="H47" s="450"/>
      <c r="I47" s="454"/>
    </row>
    <row r="48" spans="2:9" s="444" customFormat="1" ht="34.5" customHeight="1">
      <c r="B48" s="435" t="s">
        <v>353</v>
      </c>
      <c r="C48" s="42" t="s">
        <v>354</v>
      </c>
      <c r="D48" s="462" t="s">
        <v>690</v>
      </c>
      <c r="E48" s="447"/>
      <c r="F48" s="447"/>
      <c r="G48" s="447"/>
      <c r="H48" s="450"/>
      <c r="I48" s="454"/>
    </row>
    <row r="49" spans="2:9" s="444" customFormat="1" ht="34.5" customHeight="1">
      <c r="B49" s="435" t="s">
        <v>355</v>
      </c>
      <c r="C49" s="42" t="s">
        <v>356</v>
      </c>
      <c r="D49" s="462" t="s">
        <v>691</v>
      </c>
      <c r="E49" s="447"/>
      <c r="F49" s="447"/>
      <c r="G49" s="447"/>
      <c r="H49" s="450"/>
      <c r="I49" s="454"/>
    </row>
    <row r="50" spans="2:9" s="444" customFormat="1" ht="34.5" customHeight="1">
      <c r="B50" s="435" t="s">
        <v>357</v>
      </c>
      <c r="C50" s="42" t="s">
        <v>358</v>
      </c>
      <c r="D50" s="462" t="s">
        <v>692</v>
      </c>
      <c r="E50" s="447"/>
      <c r="F50" s="447"/>
      <c r="G50" s="447"/>
      <c r="H50" s="450"/>
      <c r="I50" s="454"/>
    </row>
    <row r="51" spans="2:9" s="444" customFormat="1" ht="34.5" customHeight="1">
      <c r="B51" s="437">
        <v>288</v>
      </c>
      <c r="C51" s="41" t="s">
        <v>154</v>
      </c>
      <c r="D51" s="462" t="s">
        <v>693</v>
      </c>
      <c r="E51" s="447">
        <v>250</v>
      </c>
      <c r="F51" s="447">
        <v>250</v>
      </c>
      <c r="G51" s="447">
        <v>250</v>
      </c>
      <c r="H51" s="450">
        <v>250</v>
      </c>
      <c r="I51" s="454"/>
    </row>
    <row r="52" spans="2:9" s="444" customFormat="1" ht="34.5" customHeight="1">
      <c r="B52" s="437"/>
      <c r="C52" s="41" t="s">
        <v>359</v>
      </c>
      <c r="D52" s="462" t="s">
        <v>694</v>
      </c>
      <c r="E52" s="447">
        <f>E53+E60+E69+E77+E79</f>
        <v>39307</v>
      </c>
      <c r="F52" s="447">
        <f>F53+F60+F69+F77+F79</f>
        <v>42692</v>
      </c>
      <c r="G52" s="447">
        <f>G53+G60+G69+G77+G79</f>
        <v>39172</v>
      </c>
      <c r="H52" s="450">
        <f>H53+H60+H69+H77+H78+H79</f>
        <v>39960</v>
      </c>
      <c r="I52" s="454"/>
    </row>
    <row r="53" spans="2:9" s="444" customFormat="1" ht="34.5" customHeight="1">
      <c r="B53" s="437" t="s">
        <v>155</v>
      </c>
      <c r="C53" s="41" t="s">
        <v>360</v>
      </c>
      <c r="D53" s="462" t="s">
        <v>695</v>
      </c>
      <c r="E53" s="447">
        <f>E54</f>
        <v>2000</v>
      </c>
      <c r="F53" s="447">
        <f>F54</f>
        <v>2000</v>
      </c>
      <c r="G53" s="447">
        <f>G54</f>
        <v>2000</v>
      </c>
      <c r="H53" s="450">
        <f>2000</f>
        <v>2000</v>
      </c>
      <c r="I53" s="454"/>
    </row>
    <row r="54" spans="2:9" s="444" customFormat="1" ht="34.5" customHeight="1">
      <c r="B54" s="435">
        <v>10</v>
      </c>
      <c r="C54" s="42" t="s">
        <v>361</v>
      </c>
      <c r="D54" s="462" t="s">
        <v>696</v>
      </c>
      <c r="E54" s="447">
        <v>2000</v>
      </c>
      <c r="F54" s="447">
        <v>2000</v>
      </c>
      <c r="G54" s="447">
        <v>2000</v>
      </c>
      <c r="H54" s="450">
        <v>2000</v>
      </c>
      <c r="I54" s="454"/>
    </row>
    <row r="55" spans="2:9" s="444" customFormat="1" ht="34.5" customHeight="1">
      <c r="B55" s="435">
        <v>11</v>
      </c>
      <c r="C55" s="42" t="s">
        <v>156</v>
      </c>
      <c r="D55" s="462" t="s">
        <v>697</v>
      </c>
      <c r="E55" s="447"/>
      <c r="F55" s="447"/>
      <c r="G55" s="447"/>
      <c r="H55" s="450"/>
      <c r="I55" s="454"/>
    </row>
    <row r="56" spans="2:9" s="444" customFormat="1" ht="34.5" customHeight="1">
      <c r="B56" s="435">
        <v>12</v>
      </c>
      <c r="C56" s="42" t="s">
        <v>157</v>
      </c>
      <c r="D56" s="462" t="s">
        <v>698</v>
      </c>
      <c r="E56" s="447"/>
      <c r="F56" s="447"/>
      <c r="G56" s="447"/>
      <c r="H56" s="450"/>
      <c r="I56" s="454"/>
    </row>
    <row r="57" spans="2:9" s="444" customFormat="1" ht="34.5" customHeight="1">
      <c r="B57" s="435">
        <v>13</v>
      </c>
      <c r="C57" s="42" t="s">
        <v>159</v>
      </c>
      <c r="D57" s="462" t="s">
        <v>699</v>
      </c>
      <c r="E57" s="447"/>
      <c r="F57" s="447"/>
      <c r="G57" s="447"/>
      <c r="H57" s="450"/>
      <c r="I57" s="454"/>
    </row>
    <row r="58" spans="2:9" s="444" customFormat="1" ht="34.5" customHeight="1">
      <c r="B58" s="435">
        <v>14</v>
      </c>
      <c r="C58" s="42" t="s">
        <v>362</v>
      </c>
      <c r="D58" s="462" t="s">
        <v>700</v>
      </c>
      <c r="E58" s="447"/>
      <c r="F58" s="447"/>
      <c r="G58" s="447"/>
      <c r="H58" s="450"/>
      <c r="I58" s="454"/>
    </row>
    <row r="59" spans="2:9" s="444" customFormat="1" ht="34.5" customHeight="1">
      <c r="B59" s="435">
        <v>15</v>
      </c>
      <c r="C59" s="40" t="s">
        <v>161</v>
      </c>
      <c r="D59" s="462" t="s">
        <v>701</v>
      </c>
      <c r="E59" s="447"/>
      <c r="F59" s="447"/>
      <c r="G59" s="447"/>
      <c r="H59" s="450"/>
      <c r="I59" s="454"/>
    </row>
    <row r="60" spans="2:9" s="444" customFormat="1" ht="34.5" customHeight="1">
      <c r="B60" s="437"/>
      <c r="C60" s="41" t="s">
        <v>363</v>
      </c>
      <c r="D60" s="462" t="s">
        <v>702</v>
      </c>
      <c r="E60" s="447">
        <f>E65</f>
        <v>24831</v>
      </c>
      <c r="F60" s="447">
        <f>F65</f>
        <v>25300</v>
      </c>
      <c r="G60" s="447">
        <f>G65</f>
        <v>26900</v>
      </c>
      <c r="H60" s="450">
        <f>H65</f>
        <v>27068</v>
      </c>
      <c r="I60" s="454"/>
    </row>
    <row r="61" spans="2:9" s="445" customFormat="1" ht="34.5" customHeight="1">
      <c r="B61" s="435" t="s">
        <v>364</v>
      </c>
      <c r="C61" s="42" t="s">
        <v>365</v>
      </c>
      <c r="D61" s="462" t="s">
        <v>703</v>
      </c>
      <c r="E61" s="397"/>
      <c r="F61" s="397"/>
      <c r="G61" s="397"/>
      <c r="H61" s="451"/>
      <c r="I61" s="455"/>
    </row>
    <row r="62" spans="2:9" s="445" customFormat="1" ht="34.5" customHeight="1">
      <c r="B62" s="435" t="s">
        <v>366</v>
      </c>
      <c r="C62" s="42" t="s">
        <v>367</v>
      </c>
      <c r="D62" s="462" t="s">
        <v>704</v>
      </c>
      <c r="E62" s="397"/>
      <c r="F62" s="397"/>
      <c r="G62" s="397"/>
      <c r="H62" s="451"/>
      <c r="I62" s="455"/>
    </row>
    <row r="63" spans="2:9" s="444" customFormat="1" ht="34.5" customHeight="1">
      <c r="B63" s="435" t="s">
        <v>368</v>
      </c>
      <c r="C63" s="42" t="s">
        <v>369</v>
      </c>
      <c r="D63" s="462" t="s">
        <v>705</v>
      </c>
      <c r="E63" s="447"/>
      <c r="F63" s="447"/>
      <c r="G63" s="447"/>
      <c r="H63" s="450"/>
      <c r="I63" s="454"/>
    </row>
    <row r="64" spans="2:9" s="445" customFormat="1" ht="34.5" customHeight="1">
      <c r="B64" s="435" t="s">
        <v>370</v>
      </c>
      <c r="C64" s="42" t="s">
        <v>371</v>
      </c>
      <c r="D64" s="462" t="s">
        <v>706</v>
      </c>
      <c r="E64" s="397"/>
      <c r="F64" s="397"/>
      <c r="G64" s="397"/>
      <c r="H64" s="451"/>
      <c r="I64" s="455"/>
    </row>
    <row r="65" spans="2:9" ht="34.5" customHeight="1">
      <c r="B65" s="435" t="s">
        <v>372</v>
      </c>
      <c r="C65" s="42" t="s">
        <v>373</v>
      </c>
      <c r="D65" s="462" t="s">
        <v>707</v>
      </c>
      <c r="E65" s="20">
        <v>24831</v>
      </c>
      <c r="F65" s="20">
        <v>25300</v>
      </c>
      <c r="G65" s="20">
        <v>26900</v>
      </c>
      <c r="H65" s="452">
        <v>27068</v>
      </c>
      <c r="I65" s="456"/>
    </row>
    <row r="66" spans="2:9" ht="34.5" customHeight="1">
      <c r="B66" s="435" t="s">
        <v>374</v>
      </c>
      <c r="C66" s="42" t="s">
        <v>375</v>
      </c>
      <c r="D66" s="462" t="s">
        <v>708</v>
      </c>
      <c r="E66" s="20"/>
      <c r="F66" s="20"/>
      <c r="G66" s="20"/>
      <c r="H66" s="452"/>
      <c r="I66" s="456"/>
    </row>
    <row r="67" spans="2:9" ht="34.5" customHeight="1">
      <c r="B67" s="435" t="s">
        <v>376</v>
      </c>
      <c r="C67" s="42" t="s">
        <v>377</v>
      </c>
      <c r="D67" s="462" t="s">
        <v>709</v>
      </c>
      <c r="E67" s="20"/>
      <c r="F67" s="20"/>
      <c r="G67" s="20"/>
      <c r="H67" s="452"/>
      <c r="I67" s="456"/>
    </row>
    <row r="68" spans="2:9" ht="34.5" customHeight="1">
      <c r="B68" s="437">
        <v>21</v>
      </c>
      <c r="C68" s="41" t="s">
        <v>378</v>
      </c>
      <c r="D68" s="462" t="s">
        <v>710</v>
      </c>
      <c r="E68" s="20"/>
      <c r="F68" s="20"/>
      <c r="G68" s="20"/>
      <c r="H68" s="452"/>
      <c r="I68" s="456"/>
    </row>
    <row r="69" spans="2:9" ht="34.5" customHeight="1">
      <c r="B69" s="437">
        <v>22</v>
      </c>
      <c r="C69" s="41" t="s">
        <v>379</v>
      </c>
      <c r="D69" s="462" t="s">
        <v>711</v>
      </c>
      <c r="E69" s="20">
        <v>1300</v>
      </c>
      <c r="F69" s="20">
        <v>1200</v>
      </c>
      <c r="G69" s="20">
        <v>1100</v>
      </c>
      <c r="H69" s="452">
        <v>1200</v>
      </c>
      <c r="I69" s="456"/>
    </row>
    <row r="70" spans="2:9" ht="34.5" customHeight="1">
      <c r="B70" s="437">
        <v>236</v>
      </c>
      <c r="C70" s="41" t="s">
        <v>380</v>
      </c>
      <c r="D70" s="462" t="s">
        <v>712</v>
      </c>
      <c r="E70" s="20"/>
      <c r="F70" s="20"/>
      <c r="G70" s="20"/>
      <c r="H70" s="452"/>
      <c r="I70" s="456"/>
    </row>
    <row r="71" spans="2:9" ht="34.5" customHeight="1">
      <c r="B71" s="437" t="s">
        <v>381</v>
      </c>
      <c r="C71" s="41" t="s">
        <v>382</v>
      </c>
      <c r="D71" s="462" t="s">
        <v>713</v>
      </c>
      <c r="E71" s="20"/>
      <c r="F71" s="20"/>
      <c r="G71" s="20"/>
      <c r="H71" s="452"/>
      <c r="I71" s="456"/>
    </row>
    <row r="72" spans="2:9" ht="34.5" customHeight="1">
      <c r="B72" s="435" t="s">
        <v>383</v>
      </c>
      <c r="C72" s="42" t="s">
        <v>384</v>
      </c>
      <c r="D72" s="462" t="s">
        <v>714</v>
      </c>
      <c r="E72" s="20"/>
      <c r="F72" s="20"/>
      <c r="G72" s="20"/>
      <c r="H72" s="452"/>
      <c r="I72" s="456"/>
    </row>
    <row r="73" spans="2:9" ht="34.5" customHeight="1">
      <c r="B73" s="435" t="s">
        <v>385</v>
      </c>
      <c r="C73" s="42" t="s">
        <v>386</v>
      </c>
      <c r="D73" s="462" t="s">
        <v>715</v>
      </c>
      <c r="E73" s="20"/>
      <c r="F73" s="20"/>
      <c r="G73" s="20"/>
      <c r="H73" s="452"/>
      <c r="I73" s="456"/>
    </row>
    <row r="74" spans="2:9" ht="34.5" customHeight="1">
      <c r="B74" s="435" t="s">
        <v>387</v>
      </c>
      <c r="C74" s="42" t="s">
        <v>388</v>
      </c>
      <c r="D74" s="462" t="s">
        <v>716</v>
      </c>
      <c r="E74" s="20"/>
      <c r="F74" s="20"/>
      <c r="G74" s="20"/>
      <c r="H74" s="452"/>
      <c r="I74" s="456"/>
    </row>
    <row r="75" spans="2:9" ht="34.5" customHeight="1">
      <c r="B75" s="435" t="s">
        <v>389</v>
      </c>
      <c r="C75" s="42" t="s">
        <v>390</v>
      </c>
      <c r="D75" s="462" t="s">
        <v>717</v>
      </c>
      <c r="E75" s="20"/>
      <c r="F75" s="20"/>
      <c r="G75" s="20"/>
      <c r="H75" s="452"/>
      <c r="I75" s="456"/>
    </row>
    <row r="76" spans="2:9" ht="34.5" customHeight="1">
      <c r="B76" s="435" t="s">
        <v>391</v>
      </c>
      <c r="C76" s="42" t="s">
        <v>392</v>
      </c>
      <c r="D76" s="462" t="s">
        <v>718</v>
      </c>
      <c r="E76" s="20"/>
      <c r="F76" s="20"/>
      <c r="G76" s="20"/>
      <c r="H76" s="452"/>
      <c r="I76" s="456"/>
    </row>
    <row r="77" spans="2:9" ht="34.5" customHeight="1">
      <c r="B77" s="437">
        <v>24</v>
      </c>
      <c r="C77" s="41" t="s">
        <v>393</v>
      </c>
      <c r="D77" s="462" t="s">
        <v>719</v>
      </c>
      <c r="E77" s="20">
        <v>10561</v>
      </c>
      <c r="F77" s="20">
        <v>13782</v>
      </c>
      <c r="G77" s="20">
        <v>8192</v>
      </c>
      <c r="H77" s="452">
        <v>8012</v>
      </c>
      <c r="I77" s="456"/>
    </row>
    <row r="78" spans="2:9" ht="34.5" customHeight="1">
      <c r="B78" s="437">
        <v>27</v>
      </c>
      <c r="C78" s="41" t="s">
        <v>394</v>
      </c>
      <c r="D78" s="462" t="s">
        <v>720</v>
      </c>
      <c r="E78" s="20"/>
      <c r="F78" s="20"/>
      <c r="G78" s="20"/>
      <c r="H78" s="452">
        <v>700</v>
      </c>
      <c r="I78" s="456"/>
    </row>
    <row r="79" spans="2:9" ht="34.5" customHeight="1">
      <c r="B79" s="437" t="s">
        <v>395</v>
      </c>
      <c r="C79" s="41" t="s">
        <v>396</v>
      </c>
      <c r="D79" s="462" t="s">
        <v>721</v>
      </c>
      <c r="E79" s="20">
        <v>615</v>
      </c>
      <c r="F79" s="20">
        <v>410</v>
      </c>
      <c r="G79" s="20">
        <v>980</v>
      </c>
      <c r="H79" s="452">
        <v>980</v>
      </c>
      <c r="I79" s="456"/>
    </row>
    <row r="80" spans="2:9" ht="34.5" customHeight="1">
      <c r="B80" s="437"/>
      <c r="C80" s="41" t="s">
        <v>397</v>
      </c>
      <c r="D80" s="462" t="s">
        <v>722</v>
      </c>
      <c r="E80" s="20">
        <f>E11+E51+E52</f>
        <v>84902</v>
      </c>
      <c r="F80" s="20">
        <f>F11+F51+F52</f>
        <v>88511</v>
      </c>
      <c r="G80" s="20">
        <f>G11+G51+G52</f>
        <v>85737</v>
      </c>
      <c r="H80" s="452">
        <f>H11+H52+H51</f>
        <v>94832</v>
      </c>
      <c r="I80" s="456"/>
    </row>
    <row r="81" spans="2:9" ht="34.5" customHeight="1">
      <c r="B81" s="437">
        <v>88</v>
      </c>
      <c r="C81" s="41" t="s">
        <v>165</v>
      </c>
      <c r="D81" s="462" t="s">
        <v>723</v>
      </c>
      <c r="E81" s="20">
        <v>274</v>
      </c>
      <c r="F81" s="20">
        <v>274</v>
      </c>
      <c r="G81" s="20">
        <v>274</v>
      </c>
      <c r="H81" s="452">
        <v>274</v>
      </c>
      <c r="I81" s="456"/>
    </row>
    <row r="82" spans="2:9" ht="34.5" customHeight="1">
      <c r="B82" s="437"/>
      <c r="C82" s="41" t="s">
        <v>45</v>
      </c>
      <c r="D82" s="463"/>
      <c r="E82" s="20"/>
      <c r="F82" s="20"/>
      <c r="G82" s="20"/>
      <c r="H82" s="452"/>
      <c r="I82" s="456"/>
    </row>
    <row r="83" spans="2:9" ht="34.5" customHeight="1">
      <c r="B83" s="437"/>
      <c r="C83" s="41" t="s">
        <v>398</v>
      </c>
      <c r="D83" s="462" t="s">
        <v>399</v>
      </c>
      <c r="E83" s="20">
        <f>E84+E95+E99</f>
        <v>60624</v>
      </c>
      <c r="F83" s="20">
        <f>F84+F95+F99</f>
        <v>56428</v>
      </c>
      <c r="G83" s="20">
        <f>G84+G95+G99</f>
        <v>56669</v>
      </c>
      <c r="H83" s="452">
        <f>H84+H95+H99</f>
        <v>62315</v>
      </c>
      <c r="I83" s="456"/>
    </row>
    <row r="84" spans="2:9" ht="34.5" customHeight="1">
      <c r="B84" s="437">
        <v>30</v>
      </c>
      <c r="C84" s="41" t="s">
        <v>400</v>
      </c>
      <c r="D84" s="462" t="s">
        <v>401</v>
      </c>
      <c r="E84" s="20">
        <f>E88</f>
        <v>17263</v>
      </c>
      <c r="F84" s="20">
        <f>F88</f>
        <v>17263</v>
      </c>
      <c r="G84" s="20">
        <f>G88</f>
        <v>17263</v>
      </c>
      <c r="H84" s="452">
        <f>H88</f>
        <v>17263</v>
      </c>
      <c r="I84" s="456"/>
    </row>
    <row r="85" spans="2:9" ht="34.5" customHeight="1">
      <c r="B85" s="435">
        <v>300</v>
      </c>
      <c r="C85" s="42" t="s">
        <v>166</v>
      </c>
      <c r="D85" s="462" t="s">
        <v>402</v>
      </c>
      <c r="E85" s="20"/>
      <c r="F85" s="20"/>
      <c r="G85" s="20"/>
      <c r="H85" s="452"/>
      <c r="I85" s="456"/>
    </row>
    <row r="86" spans="2:9" ht="34.5" customHeight="1">
      <c r="B86" s="435">
        <v>301</v>
      </c>
      <c r="C86" s="42" t="s">
        <v>403</v>
      </c>
      <c r="D86" s="462" t="s">
        <v>404</v>
      </c>
      <c r="E86" s="20"/>
      <c r="F86" s="20"/>
      <c r="G86" s="20"/>
      <c r="H86" s="452"/>
      <c r="I86" s="456"/>
    </row>
    <row r="87" spans="2:9" ht="34.5" customHeight="1">
      <c r="B87" s="435">
        <v>302</v>
      </c>
      <c r="C87" s="42" t="s">
        <v>167</v>
      </c>
      <c r="D87" s="462" t="s">
        <v>405</v>
      </c>
      <c r="E87" s="20"/>
      <c r="F87" s="20"/>
      <c r="G87" s="20"/>
      <c r="H87" s="452"/>
      <c r="I87" s="456"/>
    </row>
    <row r="88" spans="2:9" ht="34.5" customHeight="1">
      <c r="B88" s="435">
        <v>303</v>
      </c>
      <c r="C88" s="42" t="s">
        <v>168</v>
      </c>
      <c r="D88" s="462" t="s">
        <v>406</v>
      </c>
      <c r="E88" s="20">
        <v>17263</v>
      </c>
      <c r="F88" s="20">
        <v>17263</v>
      </c>
      <c r="G88" s="20">
        <v>17263</v>
      </c>
      <c r="H88" s="452">
        <v>17263</v>
      </c>
      <c r="I88" s="456"/>
    </row>
    <row r="89" spans="2:9" ht="34.5" customHeight="1">
      <c r="B89" s="435">
        <v>304</v>
      </c>
      <c r="C89" s="42" t="s">
        <v>169</v>
      </c>
      <c r="D89" s="462" t="s">
        <v>407</v>
      </c>
      <c r="E89" s="20"/>
      <c r="F89" s="20"/>
      <c r="G89" s="20"/>
      <c r="H89" s="452"/>
      <c r="I89" s="456"/>
    </row>
    <row r="90" spans="2:9" ht="34.5" customHeight="1">
      <c r="B90" s="435">
        <v>305</v>
      </c>
      <c r="C90" s="42" t="s">
        <v>170</v>
      </c>
      <c r="D90" s="462" t="s">
        <v>408</v>
      </c>
      <c r="E90" s="20"/>
      <c r="F90" s="20"/>
      <c r="G90" s="20"/>
      <c r="H90" s="452"/>
      <c r="I90" s="456"/>
    </row>
    <row r="91" spans="2:9" ht="34.5" customHeight="1">
      <c r="B91" s="435">
        <v>306</v>
      </c>
      <c r="C91" s="42" t="s">
        <v>171</v>
      </c>
      <c r="D91" s="462" t="s">
        <v>409</v>
      </c>
      <c r="E91" s="20"/>
      <c r="F91" s="20"/>
      <c r="G91" s="20"/>
      <c r="H91" s="452"/>
      <c r="I91" s="456"/>
    </row>
    <row r="92" spans="2:9" ht="34.5" customHeight="1">
      <c r="B92" s="435">
        <v>309</v>
      </c>
      <c r="C92" s="42" t="s">
        <v>172</v>
      </c>
      <c r="D92" s="462" t="s">
        <v>410</v>
      </c>
      <c r="E92" s="20"/>
      <c r="F92" s="20"/>
      <c r="G92" s="20"/>
      <c r="H92" s="452"/>
      <c r="I92" s="456"/>
    </row>
    <row r="93" spans="2:9" ht="34.5" customHeight="1">
      <c r="B93" s="437">
        <v>31</v>
      </c>
      <c r="C93" s="41" t="s">
        <v>411</v>
      </c>
      <c r="D93" s="462" t="s">
        <v>412</v>
      </c>
      <c r="E93" s="20"/>
      <c r="F93" s="20"/>
      <c r="G93" s="20"/>
      <c r="H93" s="452"/>
      <c r="I93" s="456"/>
    </row>
    <row r="94" spans="2:9" ht="34.5" customHeight="1">
      <c r="B94" s="437" t="s">
        <v>413</v>
      </c>
      <c r="C94" s="41" t="s">
        <v>414</v>
      </c>
      <c r="D94" s="462" t="s">
        <v>415</v>
      </c>
      <c r="E94" s="20"/>
      <c r="F94" s="20"/>
      <c r="G94" s="20"/>
      <c r="H94" s="452"/>
      <c r="I94" s="456"/>
    </row>
    <row r="95" spans="2:9" ht="34.5" customHeight="1">
      <c r="B95" s="437">
        <v>32</v>
      </c>
      <c r="C95" s="41" t="s">
        <v>173</v>
      </c>
      <c r="D95" s="462" t="s">
        <v>416</v>
      </c>
      <c r="E95" s="20">
        <v>12103</v>
      </c>
      <c r="F95" s="20">
        <v>12103</v>
      </c>
      <c r="G95" s="20">
        <v>12103</v>
      </c>
      <c r="H95" s="452">
        <v>12103</v>
      </c>
      <c r="I95" s="456"/>
    </row>
    <row r="96" spans="2:9" ht="57.75" customHeight="1">
      <c r="B96" s="437">
        <v>330</v>
      </c>
      <c r="C96" s="41" t="s">
        <v>417</v>
      </c>
      <c r="D96" s="462" t="s">
        <v>418</v>
      </c>
      <c r="E96" s="20"/>
      <c r="F96" s="20"/>
      <c r="G96" s="20"/>
      <c r="H96" s="452"/>
      <c r="I96" s="456"/>
    </row>
    <row r="97" spans="2:9" ht="63" customHeight="1">
      <c r="B97" s="437" t="s">
        <v>174</v>
      </c>
      <c r="C97" s="41" t="s">
        <v>419</v>
      </c>
      <c r="D97" s="462" t="s">
        <v>420</v>
      </c>
      <c r="E97" s="20"/>
      <c r="F97" s="20"/>
      <c r="G97" s="20"/>
      <c r="H97" s="452"/>
      <c r="I97" s="456"/>
    </row>
    <row r="98" spans="2:9" ht="62.25" customHeight="1">
      <c r="B98" s="437" t="s">
        <v>174</v>
      </c>
      <c r="C98" s="41" t="s">
        <v>421</v>
      </c>
      <c r="D98" s="462" t="s">
        <v>422</v>
      </c>
      <c r="E98" s="20"/>
      <c r="F98" s="20"/>
      <c r="G98" s="20"/>
      <c r="H98" s="452"/>
      <c r="I98" s="456"/>
    </row>
    <row r="99" spans="2:9" ht="34.5" customHeight="1">
      <c r="B99" s="437">
        <v>34</v>
      </c>
      <c r="C99" s="41" t="s">
        <v>423</v>
      </c>
      <c r="D99" s="462" t="s">
        <v>424</v>
      </c>
      <c r="E99" s="20">
        <f>E100+E101</f>
        <v>31258</v>
      </c>
      <c r="F99" s="20">
        <f>F100+F101</f>
        <v>27062</v>
      </c>
      <c r="G99" s="20">
        <f>G100+G101</f>
        <v>27303</v>
      </c>
      <c r="H99" s="452">
        <f>H100+H101</f>
        <v>32949</v>
      </c>
      <c r="I99" s="456"/>
    </row>
    <row r="100" spans="2:9" ht="34.5" customHeight="1">
      <c r="B100" s="435">
        <v>340</v>
      </c>
      <c r="C100" s="42" t="s">
        <v>425</v>
      </c>
      <c r="D100" s="462" t="s">
        <v>426</v>
      </c>
      <c r="E100" s="20">
        <v>25095</v>
      </c>
      <c r="F100" s="20">
        <v>25095</v>
      </c>
      <c r="G100" s="20">
        <v>25095</v>
      </c>
      <c r="H100" s="452">
        <v>25095</v>
      </c>
      <c r="I100" s="456"/>
    </row>
    <row r="101" spans="2:9" ht="34.5" customHeight="1">
      <c r="B101" s="435">
        <v>341</v>
      </c>
      <c r="C101" s="42" t="s">
        <v>427</v>
      </c>
      <c r="D101" s="462" t="s">
        <v>428</v>
      </c>
      <c r="E101" s="20">
        <v>6163</v>
      </c>
      <c r="F101" s="20">
        <v>1967</v>
      </c>
      <c r="G101" s="20">
        <v>2208</v>
      </c>
      <c r="H101" s="452">
        <v>7854</v>
      </c>
      <c r="I101" s="456"/>
    </row>
    <row r="102" spans="2:9" ht="34.5" customHeight="1">
      <c r="B102" s="437"/>
      <c r="C102" s="41" t="s">
        <v>429</v>
      </c>
      <c r="D102" s="462" t="s">
        <v>430</v>
      </c>
      <c r="E102" s="20"/>
      <c r="F102" s="20"/>
      <c r="G102" s="20"/>
      <c r="H102" s="452"/>
      <c r="I102" s="456"/>
    </row>
    <row r="103" spans="2:9" ht="34.5" customHeight="1">
      <c r="B103" s="437">
        <v>35</v>
      </c>
      <c r="C103" s="41" t="s">
        <v>431</v>
      </c>
      <c r="D103" s="462" t="s">
        <v>432</v>
      </c>
      <c r="E103" s="20"/>
      <c r="F103" s="20"/>
      <c r="G103" s="20">
        <f>G105</f>
        <v>0</v>
      </c>
      <c r="H103" s="452"/>
      <c r="I103" s="456"/>
    </row>
    <row r="104" spans="2:9" ht="34.5" customHeight="1">
      <c r="B104" s="435">
        <v>350</v>
      </c>
      <c r="C104" s="42" t="s">
        <v>433</v>
      </c>
      <c r="D104" s="462" t="s">
        <v>434</v>
      </c>
      <c r="E104" s="20"/>
      <c r="F104" s="20"/>
      <c r="G104" s="20"/>
      <c r="H104" s="452"/>
      <c r="I104" s="456"/>
    </row>
    <row r="105" spans="2:9" ht="34.5" customHeight="1">
      <c r="B105" s="435">
        <v>351</v>
      </c>
      <c r="C105" s="42" t="s">
        <v>435</v>
      </c>
      <c r="D105" s="462" t="s">
        <v>436</v>
      </c>
      <c r="E105" s="20"/>
      <c r="F105" s="20"/>
      <c r="G105" s="20"/>
      <c r="H105" s="452"/>
      <c r="I105" s="456"/>
    </row>
    <row r="106" spans="2:9" ht="34.5" customHeight="1">
      <c r="B106" s="437"/>
      <c r="C106" s="41" t="s">
        <v>437</v>
      </c>
      <c r="D106" s="462" t="s">
        <v>438</v>
      </c>
      <c r="E106" s="20">
        <f>E107+E114</f>
        <v>3627</v>
      </c>
      <c r="F106" s="20">
        <f>F107+F114</f>
        <v>3627</v>
      </c>
      <c r="G106" s="20">
        <f>G107+G114</f>
        <v>3627</v>
      </c>
      <c r="H106" s="452">
        <f>H107+H114</f>
        <v>3627</v>
      </c>
      <c r="I106" s="456"/>
    </row>
    <row r="107" spans="2:9" ht="34.5" customHeight="1">
      <c r="B107" s="437">
        <v>40</v>
      </c>
      <c r="C107" s="41" t="s">
        <v>439</v>
      </c>
      <c r="D107" s="462" t="s">
        <v>440</v>
      </c>
      <c r="E107" s="20">
        <f>E111</f>
        <v>3500</v>
      </c>
      <c r="F107" s="20">
        <f>F111</f>
        <v>3500</v>
      </c>
      <c r="G107" s="20">
        <f>G111</f>
        <v>3500</v>
      </c>
      <c r="H107" s="452">
        <f>H111</f>
        <v>3500</v>
      </c>
      <c r="I107" s="456"/>
    </row>
    <row r="108" spans="2:9" ht="34.5" customHeight="1">
      <c r="B108" s="435">
        <v>400</v>
      </c>
      <c r="C108" s="42" t="s">
        <v>175</v>
      </c>
      <c r="D108" s="462" t="s">
        <v>441</v>
      </c>
      <c r="E108" s="20"/>
      <c r="F108" s="20"/>
      <c r="G108" s="20"/>
      <c r="H108" s="452"/>
      <c r="I108" s="456"/>
    </row>
    <row r="109" spans="2:9" ht="34.5" customHeight="1">
      <c r="B109" s="435">
        <v>401</v>
      </c>
      <c r="C109" s="42" t="s">
        <v>442</v>
      </c>
      <c r="D109" s="462" t="s">
        <v>443</v>
      </c>
      <c r="E109" s="20"/>
      <c r="F109" s="20"/>
      <c r="G109" s="20"/>
      <c r="H109" s="452"/>
      <c r="I109" s="456"/>
    </row>
    <row r="110" spans="2:9" ht="34.5" customHeight="1">
      <c r="B110" s="435">
        <v>403</v>
      </c>
      <c r="C110" s="42" t="s">
        <v>176</v>
      </c>
      <c r="D110" s="462" t="s">
        <v>444</v>
      </c>
      <c r="E110" s="20"/>
      <c r="F110" s="20"/>
      <c r="G110" s="20"/>
      <c r="H110" s="452"/>
      <c r="I110" s="456"/>
    </row>
    <row r="111" spans="2:9" ht="34.5" customHeight="1">
      <c r="B111" s="435">
        <v>404</v>
      </c>
      <c r="C111" s="42" t="s">
        <v>177</v>
      </c>
      <c r="D111" s="462" t="s">
        <v>445</v>
      </c>
      <c r="E111" s="20">
        <v>3500</v>
      </c>
      <c r="F111" s="20">
        <v>3500</v>
      </c>
      <c r="G111" s="20">
        <v>3500</v>
      </c>
      <c r="H111" s="452">
        <v>3500</v>
      </c>
      <c r="I111" s="456"/>
    </row>
    <row r="112" spans="2:9" ht="34.5" customHeight="1">
      <c r="B112" s="435">
        <v>405</v>
      </c>
      <c r="C112" s="42" t="s">
        <v>446</v>
      </c>
      <c r="D112" s="462" t="s">
        <v>447</v>
      </c>
      <c r="E112" s="20"/>
      <c r="F112" s="20"/>
      <c r="G112" s="20"/>
      <c r="H112" s="452"/>
      <c r="I112" s="456"/>
    </row>
    <row r="113" spans="2:9" ht="34.5" customHeight="1">
      <c r="B113" s="435" t="s">
        <v>178</v>
      </c>
      <c r="C113" s="42" t="s">
        <v>179</v>
      </c>
      <c r="D113" s="462" t="s">
        <v>448</v>
      </c>
      <c r="E113" s="20"/>
      <c r="F113" s="20"/>
      <c r="G113" s="20"/>
      <c r="H113" s="452"/>
      <c r="I113" s="456"/>
    </row>
    <row r="114" spans="2:9" ht="34.5" customHeight="1">
      <c r="B114" s="437">
        <v>41</v>
      </c>
      <c r="C114" s="41" t="s">
        <v>449</v>
      </c>
      <c r="D114" s="462" t="s">
        <v>450</v>
      </c>
      <c r="E114" s="20">
        <f>E119</f>
        <v>127</v>
      </c>
      <c r="F114" s="20">
        <f>F119</f>
        <v>127</v>
      </c>
      <c r="G114" s="20">
        <f>G119</f>
        <v>127</v>
      </c>
      <c r="H114" s="452">
        <f>H119</f>
        <v>127</v>
      </c>
      <c r="I114" s="456"/>
    </row>
    <row r="115" spans="2:9" ht="34.5" customHeight="1">
      <c r="B115" s="435">
        <v>410</v>
      </c>
      <c r="C115" s="42" t="s">
        <v>180</v>
      </c>
      <c r="D115" s="462" t="s">
        <v>451</v>
      </c>
      <c r="E115" s="20"/>
      <c r="F115" s="20"/>
      <c r="G115" s="20"/>
      <c r="H115" s="452"/>
      <c r="I115" s="456"/>
    </row>
    <row r="116" spans="2:9" ht="34.5" customHeight="1">
      <c r="B116" s="435">
        <v>411</v>
      </c>
      <c r="C116" s="42" t="s">
        <v>181</v>
      </c>
      <c r="D116" s="462" t="s">
        <v>452</v>
      </c>
      <c r="E116" s="20"/>
      <c r="F116" s="20"/>
      <c r="G116" s="20"/>
      <c r="H116" s="452"/>
      <c r="I116" s="456"/>
    </row>
    <row r="117" spans="2:9" ht="34.5" customHeight="1">
      <c r="B117" s="435">
        <v>412</v>
      </c>
      <c r="C117" s="42" t="s">
        <v>453</v>
      </c>
      <c r="D117" s="462" t="s">
        <v>454</v>
      </c>
      <c r="E117" s="20"/>
      <c r="F117" s="20"/>
      <c r="G117" s="20"/>
      <c r="H117" s="452"/>
      <c r="I117" s="456"/>
    </row>
    <row r="118" spans="2:9" ht="34.5" customHeight="1">
      <c r="B118" s="435">
        <v>413</v>
      </c>
      <c r="C118" s="42" t="s">
        <v>455</v>
      </c>
      <c r="D118" s="462" t="s">
        <v>456</v>
      </c>
      <c r="E118" s="20"/>
      <c r="F118" s="20"/>
      <c r="G118" s="20"/>
      <c r="H118" s="452"/>
      <c r="I118" s="456"/>
    </row>
    <row r="119" spans="2:9" ht="34.5" customHeight="1">
      <c r="B119" s="435">
        <v>414</v>
      </c>
      <c r="C119" s="42" t="s">
        <v>457</v>
      </c>
      <c r="D119" s="462" t="s">
        <v>458</v>
      </c>
      <c r="E119" s="20">
        <v>127</v>
      </c>
      <c r="F119" s="20">
        <v>127</v>
      </c>
      <c r="G119" s="20">
        <v>127</v>
      </c>
      <c r="H119" s="452">
        <v>127</v>
      </c>
      <c r="I119" s="456"/>
    </row>
    <row r="120" spans="2:9" ht="34.5" customHeight="1">
      <c r="B120" s="435">
        <v>415</v>
      </c>
      <c r="C120" s="42" t="s">
        <v>459</v>
      </c>
      <c r="D120" s="462" t="s">
        <v>460</v>
      </c>
      <c r="E120" s="20"/>
      <c r="F120" s="20"/>
      <c r="G120" s="20"/>
      <c r="H120" s="452"/>
      <c r="I120" s="456"/>
    </row>
    <row r="121" spans="2:9" ht="34.5" customHeight="1">
      <c r="B121" s="435">
        <v>416</v>
      </c>
      <c r="C121" s="42" t="s">
        <v>461</v>
      </c>
      <c r="D121" s="462" t="s">
        <v>462</v>
      </c>
      <c r="E121" s="20"/>
      <c r="F121" s="20"/>
      <c r="G121" s="20"/>
      <c r="H121" s="452"/>
      <c r="I121" s="456"/>
    </row>
    <row r="122" spans="2:9" ht="34.5" customHeight="1">
      <c r="B122" s="435">
        <v>419</v>
      </c>
      <c r="C122" s="42" t="s">
        <v>463</v>
      </c>
      <c r="D122" s="462" t="s">
        <v>464</v>
      </c>
      <c r="E122" s="20"/>
      <c r="F122" s="20"/>
      <c r="G122" s="20"/>
      <c r="H122" s="452"/>
      <c r="I122" s="456"/>
    </row>
    <row r="123" spans="2:9" ht="34.5" customHeight="1">
      <c r="B123" s="437">
        <v>498</v>
      </c>
      <c r="C123" s="41" t="s">
        <v>465</v>
      </c>
      <c r="D123" s="462" t="s">
        <v>466</v>
      </c>
      <c r="E123" s="20"/>
      <c r="F123" s="20"/>
      <c r="G123" s="20"/>
      <c r="H123" s="452"/>
      <c r="I123" s="456"/>
    </row>
    <row r="124" spans="2:9" ht="34.5" customHeight="1">
      <c r="B124" s="437" t="s">
        <v>467</v>
      </c>
      <c r="C124" s="41" t="s">
        <v>468</v>
      </c>
      <c r="D124" s="462" t="s">
        <v>469</v>
      </c>
      <c r="E124" s="20">
        <f>E125+E133+E141+E143+E144</f>
        <v>20651</v>
      </c>
      <c r="F124" s="20">
        <f>F125+F133+F141+F143+F144</f>
        <v>28456</v>
      </c>
      <c r="G124" s="20">
        <f>G125+G133+G141+G143+G144</f>
        <v>25441</v>
      </c>
      <c r="H124" s="452">
        <f>H125+H133+H141+H142+H143+H144</f>
        <v>28890</v>
      </c>
      <c r="I124" s="456"/>
    </row>
    <row r="125" spans="2:9" ht="34.5" customHeight="1">
      <c r="B125" s="437">
        <v>42</v>
      </c>
      <c r="C125" s="41" t="s">
        <v>470</v>
      </c>
      <c r="D125" s="462" t="s">
        <v>471</v>
      </c>
      <c r="E125" s="20">
        <f>E131</f>
        <v>360</v>
      </c>
      <c r="F125" s="20">
        <f>F131</f>
        <v>360</v>
      </c>
      <c r="G125" s="20">
        <f>G131</f>
        <v>360</v>
      </c>
      <c r="H125" s="452">
        <f>H131</f>
        <v>360</v>
      </c>
      <c r="I125" s="456"/>
    </row>
    <row r="126" spans="2:9" ht="34.5" customHeight="1">
      <c r="B126" s="435">
        <v>420</v>
      </c>
      <c r="C126" s="42" t="s">
        <v>472</v>
      </c>
      <c r="D126" s="462" t="s">
        <v>473</v>
      </c>
      <c r="E126" s="20"/>
      <c r="F126" s="20"/>
      <c r="G126" s="20"/>
      <c r="H126" s="452"/>
      <c r="I126" s="456"/>
    </row>
    <row r="127" spans="2:9" ht="34.5" customHeight="1">
      <c r="B127" s="435">
        <v>421</v>
      </c>
      <c r="C127" s="42" t="s">
        <v>474</v>
      </c>
      <c r="D127" s="462" t="s">
        <v>475</v>
      </c>
      <c r="E127" s="20"/>
      <c r="F127" s="20"/>
      <c r="G127" s="20"/>
      <c r="H127" s="452"/>
      <c r="I127" s="456"/>
    </row>
    <row r="128" spans="2:9" ht="34.5" customHeight="1">
      <c r="B128" s="435">
        <v>422</v>
      </c>
      <c r="C128" s="42" t="s">
        <v>388</v>
      </c>
      <c r="D128" s="462" t="s">
        <v>476</v>
      </c>
      <c r="E128" s="20"/>
      <c r="F128" s="20"/>
      <c r="G128" s="20"/>
      <c r="H128" s="458"/>
      <c r="I128" s="457"/>
    </row>
    <row r="129" spans="2:8" ht="34.5" customHeight="1">
      <c r="B129" s="435">
        <v>423</v>
      </c>
      <c r="C129" s="42" t="s">
        <v>390</v>
      </c>
      <c r="D129" s="462" t="s">
        <v>477</v>
      </c>
      <c r="E129" s="20"/>
      <c r="F129" s="20"/>
      <c r="G129" s="20"/>
      <c r="H129" s="458"/>
    </row>
    <row r="130" spans="2:8" ht="34.5" customHeight="1">
      <c r="B130" s="435">
        <v>427</v>
      </c>
      <c r="C130" s="42" t="s">
        <v>478</v>
      </c>
      <c r="D130" s="462" t="s">
        <v>479</v>
      </c>
      <c r="E130" s="20"/>
      <c r="F130" s="20"/>
      <c r="G130" s="20"/>
      <c r="H130" s="458"/>
    </row>
    <row r="131" spans="2:8" ht="34.5" customHeight="1">
      <c r="B131" s="435" t="s">
        <v>480</v>
      </c>
      <c r="C131" s="42" t="s">
        <v>481</v>
      </c>
      <c r="D131" s="462" t="s">
        <v>482</v>
      </c>
      <c r="E131" s="20">
        <v>360</v>
      </c>
      <c r="F131" s="20">
        <v>360</v>
      </c>
      <c r="G131" s="20">
        <v>360</v>
      </c>
      <c r="H131" s="458">
        <v>360</v>
      </c>
    </row>
    <row r="132" spans="2:8" ht="34.5" customHeight="1">
      <c r="B132" s="437">
        <v>430</v>
      </c>
      <c r="C132" s="41" t="s">
        <v>483</v>
      </c>
      <c r="D132" s="462" t="s">
        <v>484</v>
      </c>
      <c r="E132" s="20"/>
      <c r="F132" s="20"/>
      <c r="G132" s="20"/>
      <c r="H132" s="458"/>
    </row>
    <row r="133" spans="2:8" ht="34.5" customHeight="1">
      <c r="B133" s="437" t="s">
        <v>485</v>
      </c>
      <c r="C133" s="41" t="s">
        <v>486</v>
      </c>
      <c r="D133" s="462" t="s">
        <v>487</v>
      </c>
      <c r="E133" s="20">
        <f>E138</f>
        <v>9996</v>
      </c>
      <c r="F133" s="20">
        <f>F138</f>
        <v>14374</v>
      </c>
      <c r="G133" s="20">
        <f>G138</f>
        <v>9100</v>
      </c>
      <c r="H133" s="458">
        <f>H138</f>
        <v>13992</v>
      </c>
    </row>
    <row r="134" spans="2:8" ht="34.5" customHeight="1">
      <c r="B134" s="435">
        <v>431</v>
      </c>
      <c r="C134" s="42" t="s">
        <v>488</v>
      </c>
      <c r="D134" s="462" t="s">
        <v>489</v>
      </c>
      <c r="E134" s="20"/>
      <c r="F134" s="20"/>
      <c r="G134" s="20"/>
      <c r="H134" s="458"/>
    </row>
    <row r="135" spans="2:8" ht="34.5" customHeight="1">
      <c r="B135" s="435">
        <v>432</v>
      </c>
      <c r="C135" s="42" t="s">
        <v>490</v>
      </c>
      <c r="D135" s="462" t="s">
        <v>491</v>
      </c>
      <c r="E135" s="20"/>
      <c r="F135" s="20"/>
      <c r="G135" s="20"/>
      <c r="H135" s="458"/>
    </row>
    <row r="136" spans="2:8" ht="34.5" customHeight="1">
      <c r="B136" s="435">
        <v>433</v>
      </c>
      <c r="C136" s="42" t="s">
        <v>492</v>
      </c>
      <c r="D136" s="462" t="s">
        <v>493</v>
      </c>
      <c r="E136" s="20"/>
      <c r="F136" s="20"/>
      <c r="G136" s="20"/>
      <c r="H136" s="458"/>
    </row>
    <row r="137" spans="2:8" ht="34.5" customHeight="1">
      <c r="B137" s="435">
        <v>434</v>
      </c>
      <c r="C137" s="42" t="s">
        <v>494</v>
      </c>
      <c r="D137" s="462" t="s">
        <v>495</v>
      </c>
      <c r="E137" s="20"/>
      <c r="F137" s="20"/>
      <c r="G137" s="20"/>
      <c r="H137" s="458"/>
    </row>
    <row r="138" spans="2:8" ht="34.5" customHeight="1">
      <c r="B138" s="435">
        <v>435</v>
      </c>
      <c r="C138" s="42" t="s">
        <v>496</v>
      </c>
      <c r="D138" s="462" t="s">
        <v>497</v>
      </c>
      <c r="E138" s="20">
        <v>9996</v>
      </c>
      <c r="F138" s="20">
        <v>14374</v>
      </c>
      <c r="G138" s="20">
        <v>9100</v>
      </c>
      <c r="H138" s="458">
        <v>13992</v>
      </c>
    </row>
    <row r="139" spans="2:8" ht="34.5" customHeight="1">
      <c r="B139" s="435">
        <v>436</v>
      </c>
      <c r="C139" s="42" t="s">
        <v>498</v>
      </c>
      <c r="D139" s="462" t="s">
        <v>499</v>
      </c>
      <c r="E139" s="20"/>
      <c r="F139" s="20"/>
      <c r="G139" s="20"/>
      <c r="H139" s="458"/>
    </row>
    <row r="140" spans="2:8" ht="34.5" customHeight="1">
      <c r="B140" s="435">
        <v>439</v>
      </c>
      <c r="C140" s="42" t="s">
        <v>500</v>
      </c>
      <c r="D140" s="462" t="s">
        <v>501</v>
      </c>
      <c r="E140" s="20"/>
      <c r="F140" s="20"/>
      <c r="G140" s="20"/>
      <c r="H140" s="458"/>
    </row>
    <row r="141" spans="2:8" ht="34.5" customHeight="1">
      <c r="B141" s="437" t="s">
        <v>502</v>
      </c>
      <c r="C141" s="41" t="s">
        <v>503</v>
      </c>
      <c r="D141" s="462" t="s">
        <v>504</v>
      </c>
      <c r="E141" s="20">
        <v>10076</v>
      </c>
      <c r="F141" s="20">
        <v>12972</v>
      </c>
      <c r="G141" s="20">
        <v>15081</v>
      </c>
      <c r="H141" s="458">
        <v>12700</v>
      </c>
    </row>
    <row r="142" spans="2:8" ht="34.5" customHeight="1">
      <c r="B142" s="437">
        <v>47</v>
      </c>
      <c r="C142" s="41" t="s">
        <v>505</v>
      </c>
      <c r="D142" s="462" t="s">
        <v>506</v>
      </c>
      <c r="E142" s="20"/>
      <c r="F142" s="20"/>
      <c r="G142" s="20"/>
      <c r="H142" s="458">
        <v>738</v>
      </c>
    </row>
    <row r="143" spans="2:8" ht="34.5" customHeight="1">
      <c r="B143" s="437">
        <v>48</v>
      </c>
      <c r="C143" s="41" t="s">
        <v>507</v>
      </c>
      <c r="D143" s="462" t="s">
        <v>508</v>
      </c>
      <c r="E143" s="20">
        <v>69</v>
      </c>
      <c r="F143" s="20">
        <v>600</v>
      </c>
      <c r="G143" s="20">
        <v>750</v>
      </c>
      <c r="H143" s="458">
        <v>950</v>
      </c>
    </row>
    <row r="144" spans="2:8" ht="34.5" customHeight="1">
      <c r="B144" s="437" t="s">
        <v>182</v>
      </c>
      <c r="C144" s="41" t="s">
        <v>509</v>
      </c>
      <c r="D144" s="462" t="s">
        <v>510</v>
      </c>
      <c r="E144" s="20">
        <v>150</v>
      </c>
      <c r="F144" s="20">
        <v>150</v>
      </c>
      <c r="G144" s="20">
        <v>150</v>
      </c>
      <c r="H144" s="458">
        <v>150</v>
      </c>
    </row>
    <row r="145" spans="2:8" ht="53.25" customHeight="1">
      <c r="B145" s="437"/>
      <c r="C145" s="41" t="s">
        <v>511</v>
      </c>
      <c r="D145" s="462" t="s">
        <v>512</v>
      </c>
      <c r="E145" s="20"/>
      <c r="F145" s="20"/>
      <c r="G145" s="20"/>
      <c r="H145" s="458"/>
    </row>
    <row r="146" spans="2:8" ht="34.5" customHeight="1">
      <c r="B146" s="437"/>
      <c r="C146" s="41" t="s">
        <v>513</v>
      </c>
      <c r="D146" s="462" t="s">
        <v>514</v>
      </c>
      <c r="E146" s="20">
        <f>E83+E106+E124</f>
        <v>84902</v>
      </c>
      <c r="F146" s="20">
        <f>F106+F124+F83</f>
        <v>88511</v>
      </c>
      <c r="G146" s="20">
        <f>G106+G124+G83</f>
        <v>85737</v>
      </c>
      <c r="H146" s="458">
        <f>H106+H124+H83</f>
        <v>94832</v>
      </c>
    </row>
    <row r="147" spans="2:8" ht="34.5" customHeight="1" thickBot="1">
      <c r="B147" s="438">
        <v>89</v>
      </c>
      <c r="C147" s="439" t="s">
        <v>515</v>
      </c>
      <c r="D147" s="464" t="s">
        <v>516</v>
      </c>
      <c r="E147" s="459">
        <v>274</v>
      </c>
      <c r="F147" s="459">
        <v>274</v>
      </c>
      <c r="G147" s="459">
        <v>274</v>
      </c>
      <c r="H147" s="460">
        <v>274</v>
      </c>
    </row>
    <row r="149" spans="2:4" ht="15.75">
      <c r="B149" s="1"/>
      <c r="C149" s="1"/>
      <c r="D149" s="1"/>
    </row>
    <row r="150" spans="2:4" ht="18.75">
      <c r="B150" s="1"/>
      <c r="C150" s="1"/>
      <c r="D150" s="446"/>
    </row>
  </sheetData>
  <sheetProtection/>
  <mergeCells count="9">
    <mergeCell ref="G6:G7"/>
    <mergeCell ref="B3:H3"/>
    <mergeCell ref="H6:H7"/>
    <mergeCell ref="E5:H5"/>
    <mergeCell ref="C5:C7"/>
    <mergeCell ref="B5:B7"/>
    <mergeCell ref="D5:D7"/>
    <mergeCell ref="E6:E7"/>
    <mergeCell ref="F6:F7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scale="40" r:id="rId1"/>
  <ignoredErrors>
    <ignoredError sqref="D10:D147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</sheetPr>
  <dimension ref="B2:H86"/>
  <sheetViews>
    <sheetView showGridLines="0" zoomScale="55" zoomScaleNormal="55" zoomScalePageLayoutView="0" workbookViewId="0" topLeftCell="A68">
      <selection activeCell="C12" sqref="C12"/>
    </sheetView>
  </sheetViews>
  <sheetFormatPr defaultColWidth="9.140625" defaultRowHeight="12.75"/>
  <cols>
    <col min="1" max="1" width="5.00390625" style="729" customWidth="1"/>
    <col min="2" max="2" width="18.421875" style="729" customWidth="1"/>
    <col min="3" max="3" width="103.00390625" style="729" bestFit="1" customWidth="1"/>
    <col min="4" max="4" width="22.28125" style="729" customWidth="1"/>
    <col min="5" max="8" width="25.7109375" style="769" customWidth="1"/>
    <col min="9" max="9" width="14.8515625" style="729" customWidth="1"/>
    <col min="10" max="10" width="9.140625" style="729" customWidth="1"/>
    <col min="11" max="11" width="12.28125" style="729" customWidth="1"/>
    <col min="12" max="12" width="13.421875" style="729" customWidth="1"/>
    <col min="13" max="16384" width="9.140625" style="729" customWidth="1"/>
  </cols>
  <sheetData>
    <row r="2" spans="3:8" ht="42" customHeight="1">
      <c r="C2" s="730" t="s">
        <v>771</v>
      </c>
      <c r="H2" s="731" t="s">
        <v>746</v>
      </c>
    </row>
    <row r="3" s="769" customFormat="1" ht="15.75">
      <c r="B3" s="732"/>
    </row>
    <row r="4" spans="2:8" ht="27" customHeight="1">
      <c r="B4" s="824" t="s">
        <v>804</v>
      </c>
      <c r="C4" s="824"/>
      <c r="D4" s="824"/>
      <c r="E4" s="824"/>
      <c r="F4" s="824"/>
      <c r="G4" s="824"/>
      <c r="H4" s="824"/>
    </row>
    <row r="5" spans="5:8" ht="32.25" customHeight="1" hidden="1" thickBot="1">
      <c r="E5" s="729"/>
      <c r="F5" s="729"/>
      <c r="G5" s="729"/>
      <c r="H5" s="729"/>
    </row>
    <row r="6" spans="5:8" ht="15.75" customHeight="1" hidden="1">
      <c r="E6" s="729"/>
      <c r="F6" s="729"/>
      <c r="G6" s="729"/>
      <c r="H6" s="729"/>
    </row>
    <row r="7" spans="5:8" ht="24.75" customHeight="1" thickBot="1">
      <c r="E7" s="360"/>
      <c r="F7" s="360"/>
      <c r="G7" s="360"/>
      <c r="H7" s="733" t="s">
        <v>651</v>
      </c>
    </row>
    <row r="8" spans="2:8" ht="44.25" customHeight="1">
      <c r="B8" s="815" t="s">
        <v>612</v>
      </c>
      <c r="C8" s="817" t="s">
        <v>98</v>
      </c>
      <c r="D8" s="819" t="s">
        <v>613</v>
      </c>
      <c r="E8" s="821" t="s">
        <v>183</v>
      </c>
      <c r="F8" s="822"/>
      <c r="G8" s="822"/>
      <c r="H8" s="823"/>
    </row>
    <row r="9" spans="2:8" ht="56.25" customHeight="1" thickBot="1">
      <c r="B9" s="816"/>
      <c r="C9" s="818"/>
      <c r="D9" s="820"/>
      <c r="E9" s="734" t="s">
        <v>783</v>
      </c>
      <c r="F9" s="734" t="s">
        <v>776</v>
      </c>
      <c r="G9" s="734" t="s">
        <v>784</v>
      </c>
      <c r="H9" s="735" t="s">
        <v>805</v>
      </c>
    </row>
    <row r="10" spans="2:8" s="741" customFormat="1" ht="21" customHeight="1">
      <c r="B10" s="736">
        <v>1</v>
      </c>
      <c r="C10" s="737">
        <v>2</v>
      </c>
      <c r="D10" s="738">
        <v>3</v>
      </c>
      <c r="E10" s="739">
        <v>4</v>
      </c>
      <c r="F10" s="739">
        <v>5</v>
      </c>
      <c r="G10" s="739">
        <v>6</v>
      </c>
      <c r="H10" s="740">
        <v>7</v>
      </c>
    </row>
    <row r="11" spans="2:8" s="744" customFormat="1" ht="34.5" customHeight="1">
      <c r="B11" s="399"/>
      <c r="C11" s="400" t="s">
        <v>228</v>
      </c>
      <c r="D11" s="421"/>
      <c r="E11" s="742"/>
      <c r="F11" s="742"/>
      <c r="G11" s="742"/>
      <c r="H11" s="743"/>
    </row>
    <row r="12" spans="2:8" s="747" customFormat="1" ht="34.5" customHeight="1">
      <c r="B12" s="399" t="s">
        <v>229</v>
      </c>
      <c r="C12" s="400" t="s">
        <v>230</v>
      </c>
      <c r="D12" s="421">
        <v>1001</v>
      </c>
      <c r="E12" s="745">
        <f>E13+E20+E27+E28</f>
        <v>43804</v>
      </c>
      <c r="F12" s="745">
        <f>F13+F20+F27+F28</f>
        <v>66182</v>
      </c>
      <c r="G12" s="745">
        <f>G13+G20+G27+G28</f>
        <v>89834</v>
      </c>
      <c r="H12" s="746">
        <f>H13+H20+H27+H28</f>
        <v>132238</v>
      </c>
    </row>
    <row r="13" spans="2:8" s="744" customFormat="1" ht="34.5" customHeight="1">
      <c r="B13" s="399">
        <v>60</v>
      </c>
      <c r="C13" s="400" t="s">
        <v>231</v>
      </c>
      <c r="D13" s="421">
        <v>1002</v>
      </c>
      <c r="E13" s="745">
        <f>E18</f>
        <v>19500</v>
      </c>
      <c r="F13" s="745">
        <f>F18</f>
        <v>23220</v>
      </c>
      <c r="G13" s="745">
        <f>G18</f>
        <v>25370</v>
      </c>
      <c r="H13" s="746">
        <f>H18</f>
        <v>42940</v>
      </c>
    </row>
    <row r="14" spans="2:8" s="744" customFormat="1" ht="34.5" customHeight="1">
      <c r="B14" s="748">
        <v>600</v>
      </c>
      <c r="C14" s="749" t="s">
        <v>232</v>
      </c>
      <c r="D14" s="750">
        <v>1003</v>
      </c>
      <c r="E14" s="745"/>
      <c r="F14" s="745"/>
      <c r="G14" s="745"/>
      <c r="H14" s="746"/>
    </row>
    <row r="15" spans="2:8" s="744" customFormat="1" ht="34.5" customHeight="1">
      <c r="B15" s="748">
        <v>601</v>
      </c>
      <c r="C15" s="749" t="s">
        <v>233</v>
      </c>
      <c r="D15" s="750">
        <v>1004</v>
      </c>
      <c r="E15" s="745"/>
      <c r="F15" s="745"/>
      <c r="G15" s="745"/>
      <c r="H15" s="746"/>
    </row>
    <row r="16" spans="2:8" s="744" customFormat="1" ht="34.5" customHeight="1">
      <c r="B16" s="748">
        <v>602</v>
      </c>
      <c r="C16" s="749" t="s">
        <v>234</v>
      </c>
      <c r="D16" s="750">
        <v>1005</v>
      </c>
      <c r="E16" s="745"/>
      <c r="F16" s="745"/>
      <c r="G16" s="745"/>
      <c r="H16" s="746"/>
    </row>
    <row r="17" spans="2:8" s="744" customFormat="1" ht="34.5" customHeight="1">
      <c r="B17" s="748">
        <v>603</v>
      </c>
      <c r="C17" s="749" t="s">
        <v>235</v>
      </c>
      <c r="D17" s="750">
        <v>1006</v>
      </c>
      <c r="E17" s="745"/>
      <c r="F17" s="745"/>
      <c r="G17" s="745"/>
      <c r="H17" s="746"/>
    </row>
    <row r="18" spans="2:8" s="744" customFormat="1" ht="34.5" customHeight="1">
      <c r="B18" s="748">
        <v>604</v>
      </c>
      <c r="C18" s="749" t="s">
        <v>236</v>
      </c>
      <c r="D18" s="750">
        <v>1007</v>
      </c>
      <c r="E18" s="745">
        <v>19500</v>
      </c>
      <c r="F18" s="745">
        <v>23220</v>
      </c>
      <c r="G18" s="745">
        <v>25370</v>
      </c>
      <c r="H18" s="746">
        <v>42940</v>
      </c>
    </row>
    <row r="19" spans="2:8" s="744" customFormat="1" ht="34.5" customHeight="1">
      <c r="B19" s="748">
        <v>605</v>
      </c>
      <c r="C19" s="749" t="s">
        <v>237</v>
      </c>
      <c r="D19" s="750">
        <v>1008</v>
      </c>
      <c r="E19" s="745"/>
      <c r="F19" s="745"/>
      <c r="G19" s="745"/>
      <c r="H19" s="746"/>
    </row>
    <row r="20" spans="2:8" s="744" customFormat="1" ht="34.5" customHeight="1">
      <c r="B20" s="399">
        <v>61</v>
      </c>
      <c r="C20" s="400" t="s">
        <v>238</v>
      </c>
      <c r="D20" s="421">
        <v>1009</v>
      </c>
      <c r="E20" s="745">
        <f>E25</f>
        <v>17000</v>
      </c>
      <c r="F20" s="745">
        <f>F25</f>
        <v>34800</v>
      </c>
      <c r="G20" s="745">
        <f>G25</f>
        <v>55800</v>
      </c>
      <c r="H20" s="746">
        <f>H25</f>
        <v>76698</v>
      </c>
    </row>
    <row r="21" spans="2:8" s="744" customFormat="1" ht="34.5" customHeight="1">
      <c r="B21" s="748">
        <v>610</v>
      </c>
      <c r="C21" s="749" t="s">
        <v>239</v>
      </c>
      <c r="D21" s="750">
        <v>1010</v>
      </c>
      <c r="E21" s="745"/>
      <c r="F21" s="745"/>
      <c r="G21" s="745"/>
      <c r="H21" s="746"/>
    </row>
    <row r="22" spans="2:8" s="744" customFormat="1" ht="34.5" customHeight="1">
      <c r="B22" s="748">
        <v>611</v>
      </c>
      <c r="C22" s="749" t="s">
        <v>240</v>
      </c>
      <c r="D22" s="750">
        <v>1011</v>
      </c>
      <c r="E22" s="745"/>
      <c r="F22" s="745"/>
      <c r="G22" s="745"/>
      <c r="H22" s="746"/>
    </row>
    <row r="23" spans="2:8" s="744" customFormat="1" ht="34.5" customHeight="1">
      <c r="B23" s="748">
        <v>612</v>
      </c>
      <c r="C23" s="749" t="s">
        <v>241</v>
      </c>
      <c r="D23" s="750">
        <v>1012</v>
      </c>
      <c r="E23" s="745"/>
      <c r="F23" s="745"/>
      <c r="G23" s="745"/>
      <c r="H23" s="746"/>
    </row>
    <row r="24" spans="2:8" s="744" customFormat="1" ht="34.5" customHeight="1">
      <c r="B24" s="748">
        <v>613</v>
      </c>
      <c r="C24" s="749" t="s">
        <v>242</v>
      </c>
      <c r="D24" s="750">
        <v>1013</v>
      </c>
      <c r="E24" s="745"/>
      <c r="F24" s="745"/>
      <c r="G24" s="745"/>
      <c r="H24" s="746"/>
    </row>
    <row r="25" spans="2:8" s="744" customFormat="1" ht="34.5" customHeight="1">
      <c r="B25" s="748">
        <v>614</v>
      </c>
      <c r="C25" s="749" t="s">
        <v>243</v>
      </c>
      <c r="D25" s="750">
        <v>1014</v>
      </c>
      <c r="E25" s="745">
        <v>17000</v>
      </c>
      <c r="F25" s="745">
        <v>34800</v>
      </c>
      <c r="G25" s="745">
        <v>55800</v>
      </c>
      <c r="H25" s="746">
        <v>76698</v>
      </c>
    </row>
    <row r="26" spans="2:8" s="744" customFormat="1" ht="34.5" customHeight="1">
      <c r="B26" s="748">
        <v>615</v>
      </c>
      <c r="C26" s="749" t="s">
        <v>244</v>
      </c>
      <c r="D26" s="750">
        <v>1015</v>
      </c>
      <c r="E26" s="745"/>
      <c r="F26" s="745"/>
      <c r="G26" s="745"/>
      <c r="H26" s="746"/>
    </row>
    <row r="27" spans="2:8" s="744" customFormat="1" ht="34.5" customHeight="1">
      <c r="B27" s="748">
        <v>64</v>
      </c>
      <c r="C27" s="400" t="s">
        <v>245</v>
      </c>
      <c r="D27" s="421">
        <v>1016</v>
      </c>
      <c r="E27" s="745">
        <v>7231</v>
      </c>
      <c r="F27" s="745">
        <v>8062</v>
      </c>
      <c r="G27" s="745">
        <v>8424</v>
      </c>
      <c r="H27" s="746">
        <v>12310</v>
      </c>
    </row>
    <row r="28" spans="2:8" s="744" customFormat="1" ht="34.5" customHeight="1">
      <c r="B28" s="748">
        <v>65</v>
      </c>
      <c r="C28" s="400" t="s">
        <v>246</v>
      </c>
      <c r="D28" s="750">
        <v>1017</v>
      </c>
      <c r="E28" s="745">
        <v>73</v>
      </c>
      <c r="F28" s="745">
        <v>100</v>
      </c>
      <c r="G28" s="745">
        <v>240</v>
      </c>
      <c r="H28" s="746">
        <v>290</v>
      </c>
    </row>
    <row r="29" spans="2:8" s="744" customFormat="1" ht="34.5" customHeight="1">
      <c r="B29" s="399"/>
      <c r="C29" s="400" t="s">
        <v>247</v>
      </c>
      <c r="D29" s="751"/>
      <c r="E29" s="745"/>
      <c r="F29" s="745"/>
      <c r="G29" s="745"/>
      <c r="H29" s="746"/>
    </row>
    <row r="30" spans="2:8" s="744" customFormat="1" ht="39.75" customHeight="1">
      <c r="B30" s="399" t="s">
        <v>248</v>
      </c>
      <c r="C30" s="400" t="s">
        <v>249</v>
      </c>
      <c r="D30" s="421">
        <v>1018</v>
      </c>
      <c r="E30" s="745">
        <f>E31+E35+E36+E37+E38+E39+E40+E41</f>
        <v>38201</v>
      </c>
      <c r="F30" s="745">
        <f>F31+F35+F36+F37+F38+F39+F41</f>
        <v>65535</v>
      </c>
      <c r="G30" s="745">
        <f>G31+G35+G36+G37+G38+G39+G41</f>
        <v>90176</v>
      </c>
      <c r="H30" s="746">
        <f>H31-H32+H35+H36+H37+H38+H39+H40+H41</f>
        <v>128133</v>
      </c>
    </row>
    <row r="31" spans="2:8" s="744" customFormat="1" ht="34.5" customHeight="1">
      <c r="B31" s="748">
        <v>50</v>
      </c>
      <c r="C31" s="749" t="s">
        <v>250</v>
      </c>
      <c r="D31" s="750">
        <v>1019</v>
      </c>
      <c r="E31" s="745">
        <v>16400</v>
      </c>
      <c r="F31" s="745">
        <v>17650</v>
      </c>
      <c r="G31" s="745">
        <v>19260</v>
      </c>
      <c r="H31" s="746">
        <v>32520</v>
      </c>
    </row>
    <row r="32" spans="2:8" s="744" customFormat="1" ht="34.5" customHeight="1">
      <c r="B32" s="748">
        <v>62</v>
      </c>
      <c r="C32" s="749" t="s">
        <v>251</v>
      </c>
      <c r="D32" s="750">
        <v>1020</v>
      </c>
      <c r="E32" s="745"/>
      <c r="F32" s="745"/>
      <c r="G32" s="745"/>
      <c r="H32" s="746">
        <v>1700</v>
      </c>
    </row>
    <row r="33" spans="2:8" s="744" customFormat="1" ht="34.5" customHeight="1">
      <c r="B33" s="748">
        <v>630</v>
      </c>
      <c r="C33" s="749" t="s">
        <v>252</v>
      </c>
      <c r="D33" s="750">
        <v>1021</v>
      </c>
      <c r="E33" s="745"/>
      <c r="F33" s="745"/>
      <c r="G33" s="745"/>
      <c r="H33" s="746"/>
    </row>
    <row r="34" spans="2:8" s="744" customFormat="1" ht="34.5" customHeight="1">
      <c r="B34" s="748">
        <v>631</v>
      </c>
      <c r="C34" s="749" t="s">
        <v>253</v>
      </c>
      <c r="D34" s="750">
        <v>1022</v>
      </c>
      <c r="E34" s="745"/>
      <c r="F34" s="745"/>
      <c r="G34" s="745"/>
      <c r="H34" s="746"/>
    </row>
    <row r="35" spans="2:8" s="744" customFormat="1" ht="34.5" customHeight="1">
      <c r="B35" s="748" t="s">
        <v>124</v>
      </c>
      <c r="C35" s="749" t="s">
        <v>254</v>
      </c>
      <c r="D35" s="750">
        <v>1023</v>
      </c>
      <c r="E35" s="745">
        <v>2340</v>
      </c>
      <c r="F35" s="745">
        <v>4881</v>
      </c>
      <c r="G35" s="745">
        <v>7429</v>
      </c>
      <c r="H35" s="746">
        <v>9344</v>
      </c>
    </row>
    <row r="36" spans="2:8" s="744" customFormat="1" ht="34.5" customHeight="1">
      <c r="B36" s="748">
        <v>513</v>
      </c>
      <c r="C36" s="749" t="s">
        <v>255</v>
      </c>
      <c r="D36" s="750">
        <v>1024</v>
      </c>
      <c r="E36" s="745">
        <v>2500</v>
      </c>
      <c r="F36" s="745">
        <v>6100</v>
      </c>
      <c r="G36" s="745">
        <v>8600</v>
      </c>
      <c r="H36" s="746">
        <v>11424</v>
      </c>
    </row>
    <row r="37" spans="2:8" s="744" customFormat="1" ht="34.5" customHeight="1">
      <c r="B37" s="748">
        <v>52</v>
      </c>
      <c r="C37" s="749" t="s">
        <v>256</v>
      </c>
      <c r="D37" s="750">
        <v>1025</v>
      </c>
      <c r="E37" s="745">
        <v>11861</v>
      </c>
      <c r="F37" s="745">
        <v>24304</v>
      </c>
      <c r="G37" s="745">
        <v>36687</v>
      </c>
      <c r="H37" s="746">
        <v>49117</v>
      </c>
    </row>
    <row r="38" spans="2:8" s="744" customFormat="1" ht="34.5" customHeight="1">
      <c r="B38" s="748">
        <v>53</v>
      </c>
      <c r="C38" s="749" t="s">
        <v>257</v>
      </c>
      <c r="D38" s="750">
        <v>1026</v>
      </c>
      <c r="E38" s="745">
        <v>1800</v>
      </c>
      <c r="F38" s="745">
        <v>5800</v>
      </c>
      <c r="G38" s="745">
        <v>8500</v>
      </c>
      <c r="H38" s="746">
        <v>12223</v>
      </c>
    </row>
    <row r="39" spans="2:8" s="744" customFormat="1" ht="34.5" customHeight="1">
      <c r="B39" s="748">
        <v>540</v>
      </c>
      <c r="C39" s="749" t="s">
        <v>258</v>
      </c>
      <c r="D39" s="750">
        <v>1027</v>
      </c>
      <c r="E39" s="745">
        <v>900</v>
      </c>
      <c r="F39" s="745">
        <v>1800</v>
      </c>
      <c r="G39" s="745">
        <v>2700</v>
      </c>
      <c r="H39" s="746">
        <v>3600</v>
      </c>
    </row>
    <row r="40" spans="2:8" s="744" customFormat="1" ht="34.5" customHeight="1">
      <c r="B40" s="748" t="s">
        <v>125</v>
      </c>
      <c r="C40" s="749" t="s">
        <v>259</v>
      </c>
      <c r="D40" s="750">
        <v>1028</v>
      </c>
      <c r="E40" s="745"/>
      <c r="F40" s="745"/>
      <c r="G40" s="745"/>
      <c r="H40" s="746">
        <v>800</v>
      </c>
    </row>
    <row r="41" spans="2:8" s="752" customFormat="1" ht="34.5" customHeight="1">
      <c r="B41" s="748">
        <v>55</v>
      </c>
      <c r="C41" s="749" t="s">
        <v>260</v>
      </c>
      <c r="D41" s="750">
        <v>1029</v>
      </c>
      <c r="E41" s="745">
        <v>2400</v>
      </c>
      <c r="F41" s="745">
        <v>5000</v>
      </c>
      <c r="G41" s="745">
        <v>7000</v>
      </c>
      <c r="H41" s="746">
        <v>10805</v>
      </c>
    </row>
    <row r="42" spans="2:8" s="752" customFormat="1" ht="34.5" customHeight="1">
      <c r="B42" s="399"/>
      <c r="C42" s="400" t="s">
        <v>261</v>
      </c>
      <c r="D42" s="421">
        <v>1030</v>
      </c>
      <c r="E42" s="745">
        <f>E12-E30</f>
        <v>5603</v>
      </c>
      <c r="F42" s="745">
        <f>F12-F30</f>
        <v>647</v>
      </c>
      <c r="G42" s="745">
        <f>G12-G30</f>
        <v>-342</v>
      </c>
      <c r="H42" s="746">
        <f>H12-H30</f>
        <v>4105</v>
      </c>
    </row>
    <row r="43" spans="2:8" s="752" customFormat="1" ht="34.5" customHeight="1">
      <c r="B43" s="399"/>
      <c r="C43" s="400" t="s">
        <v>262</v>
      </c>
      <c r="D43" s="421">
        <v>1031</v>
      </c>
      <c r="E43" s="745"/>
      <c r="F43" s="745"/>
      <c r="G43" s="745"/>
      <c r="H43" s="746"/>
    </row>
    <row r="44" spans="2:8" s="752" customFormat="1" ht="34.5" customHeight="1">
      <c r="B44" s="399">
        <v>66</v>
      </c>
      <c r="C44" s="400" t="s">
        <v>263</v>
      </c>
      <c r="D44" s="421">
        <v>1032</v>
      </c>
      <c r="E44" s="745">
        <f>E50</f>
        <v>330</v>
      </c>
      <c r="F44" s="745">
        <f>F50</f>
        <v>590</v>
      </c>
      <c r="G44" s="745">
        <f>G50</f>
        <v>990</v>
      </c>
      <c r="H44" s="746">
        <f>H50</f>
        <v>1100</v>
      </c>
    </row>
    <row r="45" spans="2:8" s="752" customFormat="1" ht="34.5" customHeight="1">
      <c r="B45" s="399" t="s">
        <v>264</v>
      </c>
      <c r="C45" s="400" t="s">
        <v>265</v>
      </c>
      <c r="D45" s="421">
        <v>1033</v>
      </c>
      <c r="E45" s="745"/>
      <c r="F45" s="745"/>
      <c r="G45" s="745"/>
      <c r="H45" s="746"/>
    </row>
    <row r="46" spans="2:8" s="752" customFormat="1" ht="34.5" customHeight="1">
      <c r="B46" s="748">
        <v>660</v>
      </c>
      <c r="C46" s="749" t="s">
        <v>266</v>
      </c>
      <c r="D46" s="750">
        <v>1034</v>
      </c>
      <c r="E46" s="745"/>
      <c r="F46" s="745"/>
      <c r="G46" s="745"/>
      <c r="H46" s="746"/>
    </row>
    <row r="47" spans="2:8" s="752" customFormat="1" ht="34.5" customHeight="1">
      <c r="B47" s="748">
        <v>661</v>
      </c>
      <c r="C47" s="749" t="s">
        <v>267</v>
      </c>
      <c r="D47" s="750">
        <v>1035</v>
      </c>
      <c r="E47" s="753"/>
      <c r="F47" s="753"/>
      <c r="G47" s="753"/>
      <c r="H47" s="754"/>
    </row>
    <row r="48" spans="2:8" s="752" customFormat="1" ht="34.5" customHeight="1">
      <c r="B48" s="748">
        <v>665</v>
      </c>
      <c r="C48" s="749" t="s">
        <v>268</v>
      </c>
      <c r="D48" s="750">
        <v>1036</v>
      </c>
      <c r="E48" s="753"/>
      <c r="F48" s="753"/>
      <c r="G48" s="753"/>
      <c r="H48" s="754"/>
    </row>
    <row r="49" spans="2:8" s="752" customFormat="1" ht="34.5" customHeight="1">
      <c r="B49" s="748">
        <v>669</v>
      </c>
      <c r="C49" s="749" t="s">
        <v>269</v>
      </c>
      <c r="D49" s="750">
        <v>1037</v>
      </c>
      <c r="E49" s="753"/>
      <c r="F49" s="753"/>
      <c r="G49" s="753"/>
      <c r="H49" s="754"/>
    </row>
    <row r="50" spans="2:8" s="752" customFormat="1" ht="34.5" customHeight="1">
      <c r="B50" s="399">
        <v>662</v>
      </c>
      <c r="C50" s="400" t="s">
        <v>270</v>
      </c>
      <c r="D50" s="421">
        <v>1038</v>
      </c>
      <c r="E50" s="753">
        <v>330</v>
      </c>
      <c r="F50" s="753">
        <v>590</v>
      </c>
      <c r="G50" s="753">
        <v>990</v>
      </c>
      <c r="H50" s="754">
        <v>1100</v>
      </c>
    </row>
    <row r="51" spans="2:8" s="752" customFormat="1" ht="34.5" customHeight="1">
      <c r="B51" s="399" t="s">
        <v>126</v>
      </c>
      <c r="C51" s="400" t="s">
        <v>271</v>
      </c>
      <c r="D51" s="421">
        <v>1039</v>
      </c>
      <c r="E51" s="753"/>
      <c r="F51" s="753"/>
      <c r="G51" s="753"/>
      <c r="H51" s="754"/>
    </row>
    <row r="52" spans="2:8" s="752" customFormat="1" ht="34.5" customHeight="1">
      <c r="B52" s="399">
        <v>56</v>
      </c>
      <c r="C52" s="400" t="s">
        <v>272</v>
      </c>
      <c r="D52" s="421">
        <v>1040</v>
      </c>
      <c r="E52" s="753">
        <f>E58</f>
        <v>50</v>
      </c>
      <c r="F52" s="753">
        <f>F58</f>
        <v>100</v>
      </c>
      <c r="G52" s="753">
        <f>G58</f>
        <v>120</v>
      </c>
      <c r="H52" s="754">
        <f>H58+H59</f>
        <v>137</v>
      </c>
    </row>
    <row r="53" spans="2:8" ht="34.5" customHeight="1">
      <c r="B53" s="399" t="s">
        <v>273</v>
      </c>
      <c r="C53" s="400" t="s">
        <v>614</v>
      </c>
      <c r="D53" s="421">
        <v>1041</v>
      </c>
      <c r="E53" s="753"/>
      <c r="F53" s="753"/>
      <c r="G53" s="753"/>
      <c r="H53" s="754"/>
    </row>
    <row r="54" spans="2:8" ht="34.5" customHeight="1">
      <c r="B54" s="748">
        <v>560</v>
      </c>
      <c r="C54" s="749" t="s">
        <v>127</v>
      </c>
      <c r="D54" s="750">
        <v>1042</v>
      </c>
      <c r="E54" s="753"/>
      <c r="F54" s="753"/>
      <c r="G54" s="753"/>
      <c r="H54" s="754"/>
    </row>
    <row r="55" spans="2:8" ht="34.5" customHeight="1">
      <c r="B55" s="748">
        <v>561</v>
      </c>
      <c r="C55" s="749" t="s">
        <v>128</v>
      </c>
      <c r="D55" s="750">
        <v>1043</v>
      </c>
      <c r="E55" s="753"/>
      <c r="F55" s="753"/>
      <c r="G55" s="753"/>
      <c r="H55" s="754"/>
    </row>
    <row r="56" spans="2:8" ht="34.5" customHeight="1">
      <c r="B56" s="748">
        <v>565</v>
      </c>
      <c r="C56" s="749" t="s">
        <v>274</v>
      </c>
      <c r="D56" s="750">
        <v>1044</v>
      </c>
      <c r="E56" s="753"/>
      <c r="F56" s="753"/>
      <c r="G56" s="753"/>
      <c r="H56" s="754"/>
    </row>
    <row r="57" spans="2:8" ht="34.5" customHeight="1">
      <c r="B57" s="748" t="s">
        <v>129</v>
      </c>
      <c r="C57" s="749" t="s">
        <v>275</v>
      </c>
      <c r="D57" s="750">
        <v>1045</v>
      </c>
      <c r="E57" s="753"/>
      <c r="F57" s="753"/>
      <c r="G57" s="753"/>
      <c r="H57" s="754"/>
    </row>
    <row r="58" spans="2:8" ht="34.5" customHeight="1">
      <c r="B58" s="748">
        <v>562</v>
      </c>
      <c r="C58" s="400" t="s">
        <v>276</v>
      </c>
      <c r="D58" s="421">
        <v>1046</v>
      </c>
      <c r="E58" s="753">
        <v>50</v>
      </c>
      <c r="F58" s="753">
        <v>100</v>
      </c>
      <c r="G58" s="753">
        <v>120</v>
      </c>
      <c r="H58" s="754">
        <v>130</v>
      </c>
    </row>
    <row r="59" spans="2:8" ht="34.5" customHeight="1">
      <c r="B59" s="399" t="s">
        <v>277</v>
      </c>
      <c r="C59" s="400" t="s">
        <v>278</v>
      </c>
      <c r="D59" s="421">
        <v>1047</v>
      </c>
      <c r="E59" s="753"/>
      <c r="F59" s="753"/>
      <c r="G59" s="753"/>
      <c r="H59" s="754">
        <v>7</v>
      </c>
    </row>
    <row r="60" spans="2:8" ht="34.5" customHeight="1">
      <c r="B60" s="399"/>
      <c r="C60" s="400" t="s">
        <v>279</v>
      </c>
      <c r="D60" s="421">
        <v>1048</v>
      </c>
      <c r="E60" s="753">
        <f>E44-E52</f>
        <v>280</v>
      </c>
      <c r="F60" s="753">
        <f>F44-F52</f>
        <v>490</v>
      </c>
      <c r="G60" s="753">
        <f>G44-G58</f>
        <v>870</v>
      </c>
      <c r="H60" s="754">
        <f>H44-H52</f>
        <v>963</v>
      </c>
    </row>
    <row r="61" spans="2:8" ht="34.5" customHeight="1">
      <c r="B61" s="399"/>
      <c r="C61" s="400" t="s">
        <v>280</v>
      </c>
      <c r="D61" s="421">
        <v>1049</v>
      </c>
      <c r="E61" s="753"/>
      <c r="F61" s="753"/>
      <c r="G61" s="753"/>
      <c r="H61" s="754"/>
    </row>
    <row r="62" spans="2:8" ht="34.5" customHeight="1">
      <c r="B62" s="748" t="s">
        <v>130</v>
      </c>
      <c r="C62" s="749" t="s">
        <v>281</v>
      </c>
      <c r="D62" s="750">
        <v>1050</v>
      </c>
      <c r="E62" s="753"/>
      <c r="F62" s="753">
        <v>390</v>
      </c>
      <c r="G62" s="753">
        <v>1000</v>
      </c>
      <c r="H62" s="754">
        <v>1000</v>
      </c>
    </row>
    <row r="63" spans="2:8" ht="34.5" customHeight="1">
      <c r="B63" s="748" t="s">
        <v>131</v>
      </c>
      <c r="C63" s="749" t="s">
        <v>282</v>
      </c>
      <c r="D63" s="750">
        <v>1051</v>
      </c>
      <c r="E63" s="753"/>
      <c r="F63" s="753"/>
      <c r="G63" s="753"/>
      <c r="H63" s="754"/>
    </row>
    <row r="64" spans="2:8" ht="34.5" customHeight="1">
      <c r="B64" s="399" t="s">
        <v>283</v>
      </c>
      <c r="C64" s="400" t="s">
        <v>284</v>
      </c>
      <c r="D64" s="421">
        <v>1052</v>
      </c>
      <c r="E64" s="753">
        <v>330</v>
      </c>
      <c r="F64" s="753">
        <v>640</v>
      </c>
      <c r="G64" s="753">
        <v>930</v>
      </c>
      <c r="H64" s="754">
        <v>1600</v>
      </c>
    </row>
    <row r="65" spans="2:8" ht="34.5" customHeight="1">
      <c r="B65" s="399" t="s">
        <v>132</v>
      </c>
      <c r="C65" s="400" t="s">
        <v>285</v>
      </c>
      <c r="D65" s="421">
        <v>1053</v>
      </c>
      <c r="E65" s="753">
        <v>50</v>
      </c>
      <c r="F65" s="753">
        <v>200</v>
      </c>
      <c r="G65" s="753">
        <v>250</v>
      </c>
      <c r="H65" s="754">
        <v>600</v>
      </c>
    </row>
    <row r="66" spans="2:8" ht="34.5" customHeight="1">
      <c r="B66" s="748"/>
      <c r="C66" s="749" t="s">
        <v>286</v>
      </c>
      <c r="D66" s="750">
        <v>1054</v>
      </c>
      <c r="E66" s="753"/>
      <c r="F66" s="753"/>
      <c r="G66" s="753"/>
      <c r="H66" s="755"/>
    </row>
    <row r="67" spans="2:8" ht="34.5" customHeight="1">
      <c r="B67" s="748"/>
      <c r="C67" s="749" t="s">
        <v>287</v>
      </c>
      <c r="D67" s="750">
        <v>1055</v>
      </c>
      <c r="E67" s="753"/>
      <c r="F67" s="753"/>
      <c r="G67" s="753"/>
      <c r="H67" s="754"/>
    </row>
    <row r="68" spans="2:8" ht="34.5" customHeight="1">
      <c r="B68" s="748" t="s">
        <v>288</v>
      </c>
      <c r="C68" s="749" t="s">
        <v>289</v>
      </c>
      <c r="D68" s="750">
        <v>1056</v>
      </c>
      <c r="E68" s="753"/>
      <c r="F68" s="753"/>
      <c r="G68" s="753"/>
      <c r="H68" s="754"/>
    </row>
    <row r="69" spans="2:8" ht="34.5" customHeight="1">
      <c r="B69" s="748" t="s">
        <v>290</v>
      </c>
      <c r="C69" s="749" t="s">
        <v>291</v>
      </c>
      <c r="D69" s="750">
        <v>1057</v>
      </c>
      <c r="E69" s="753"/>
      <c r="F69" s="753"/>
      <c r="G69" s="753"/>
      <c r="H69" s="754"/>
    </row>
    <row r="70" spans="2:8" ht="34.5" customHeight="1">
      <c r="B70" s="399"/>
      <c r="C70" s="400" t="s">
        <v>292</v>
      </c>
      <c r="D70" s="421">
        <v>1058</v>
      </c>
      <c r="E70" s="753">
        <f>E42+E60+E64-E65</f>
        <v>6163</v>
      </c>
      <c r="F70" s="753">
        <f>F42+F60+F62+F64-F65</f>
        <v>1967</v>
      </c>
      <c r="G70" s="753">
        <f>G42+G60+G62+G64-G65</f>
        <v>2208</v>
      </c>
      <c r="H70" s="754">
        <f>H42+H60+H62+H64-H65</f>
        <v>7068</v>
      </c>
    </row>
    <row r="71" spans="2:8" ht="34.5" customHeight="1">
      <c r="B71" s="756"/>
      <c r="C71" s="757" t="s">
        <v>293</v>
      </c>
      <c r="D71" s="421">
        <v>1059</v>
      </c>
      <c r="E71" s="753"/>
      <c r="F71" s="753"/>
      <c r="G71" s="753"/>
      <c r="H71" s="754"/>
    </row>
    <row r="72" spans="2:8" ht="34.5" customHeight="1">
      <c r="B72" s="748"/>
      <c r="C72" s="406" t="s">
        <v>294</v>
      </c>
      <c r="D72" s="750"/>
      <c r="E72" s="753"/>
      <c r="F72" s="753"/>
      <c r="G72" s="753"/>
      <c r="H72" s="754"/>
    </row>
    <row r="73" spans="2:8" ht="34.5" customHeight="1">
      <c r="B73" s="748">
        <v>721</v>
      </c>
      <c r="C73" s="406" t="s">
        <v>295</v>
      </c>
      <c r="D73" s="750">
        <v>1060</v>
      </c>
      <c r="E73" s="753"/>
      <c r="F73" s="753"/>
      <c r="G73" s="753"/>
      <c r="H73" s="754"/>
    </row>
    <row r="74" spans="2:8" ht="34.5" customHeight="1">
      <c r="B74" s="748" t="s">
        <v>296</v>
      </c>
      <c r="C74" s="406" t="s">
        <v>297</v>
      </c>
      <c r="D74" s="750">
        <v>1061</v>
      </c>
      <c r="E74" s="753"/>
      <c r="F74" s="753"/>
      <c r="G74" s="753"/>
      <c r="H74" s="754"/>
    </row>
    <row r="75" spans="2:8" ht="34.5" customHeight="1">
      <c r="B75" s="748" t="s">
        <v>296</v>
      </c>
      <c r="C75" s="406" t="s">
        <v>298</v>
      </c>
      <c r="D75" s="750">
        <v>1062</v>
      </c>
      <c r="E75" s="753"/>
      <c r="F75" s="753"/>
      <c r="G75" s="753"/>
      <c r="H75" s="754"/>
    </row>
    <row r="76" spans="2:8" ht="34.5" customHeight="1">
      <c r="B76" s="748">
        <v>723</v>
      </c>
      <c r="C76" s="406" t="s">
        <v>299</v>
      </c>
      <c r="D76" s="750">
        <v>1063</v>
      </c>
      <c r="E76" s="753"/>
      <c r="F76" s="753"/>
      <c r="G76" s="753"/>
      <c r="H76" s="754"/>
    </row>
    <row r="77" spans="2:8" ht="34.5" customHeight="1">
      <c r="B77" s="399"/>
      <c r="C77" s="757" t="s">
        <v>615</v>
      </c>
      <c r="D77" s="421">
        <v>1064</v>
      </c>
      <c r="E77" s="753"/>
      <c r="F77" s="753"/>
      <c r="G77" s="753"/>
      <c r="H77" s="754"/>
    </row>
    <row r="78" spans="2:8" ht="34.5" customHeight="1">
      <c r="B78" s="756"/>
      <c r="C78" s="757" t="s">
        <v>616</v>
      </c>
      <c r="D78" s="421">
        <v>1065</v>
      </c>
      <c r="E78" s="753"/>
      <c r="F78" s="753"/>
      <c r="G78" s="753"/>
      <c r="H78" s="754"/>
    </row>
    <row r="79" spans="2:8" ht="34.5" customHeight="1">
      <c r="B79" s="407"/>
      <c r="C79" s="406" t="s">
        <v>300</v>
      </c>
      <c r="D79" s="750">
        <v>1066</v>
      </c>
      <c r="E79" s="758"/>
      <c r="F79" s="758"/>
      <c r="G79" s="758"/>
      <c r="H79" s="759"/>
    </row>
    <row r="80" spans="2:8" ht="34.5" customHeight="1">
      <c r="B80" s="407"/>
      <c r="C80" s="406" t="s">
        <v>301</v>
      </c>
      <c r="D80" s="750">
        <v>1067</v>
      </c>
      <c r="E80" s="758"/>
      <c r="F80" s="758"/>
      <c r="G80" s="758"/>
      <c r="H80" s="759"/>
    </row>
    <row r="81" spans="2:8" ht="34.5" customHeight="1">
      <c r="B81" s="407"/>
      <c r="C81" s="406" t="s">
        <v>617</v>
      </c>
      <c r="D81" s="750">
        <v>1068</v>
      </c>
      <c r="E81" s="760"/>
      <c r="F81" s="758"/>
      <c r="G81" s="761"/>
      <c r="H81" s="759"/>
    </row>
    <row r="82" spans="2:8" ht="34.5" customHeight="1">
      <c r="B82" s="407"/>
      <c r="C82" s="406" t="s">
        <v>618</v>
      </c>
      <c r="D82" s="750">
        <v>1069</v>
      </c>
      <c r="E82" s="762"/>
      <c r="F82" s="763"/>
      <c r="G82" s="764"/>
      <c r="H82" s="765"/>
    </row>
    <row r="83" spans="2:8" ht="34.5" customHeight="1">
      <c r="B83" s="407"/>
      <c r="C83" s="406" t="s">
        <v>619</v>
      </c>
      <c r="D83" s="750"/>
      <c r="E83" s="766"/>
      <c r="F83" s="767"/>
      <c r="G83" s="768"/>
      <c r="H83" s="759"/>
    </row>
    <row r="84" spans="2:8" ht="34.5" customHeight="1">
      <c r="B84" s="407"/>
      <c r="C84" s="406" t="s">
        <v>99</v>
      </c>
      <c r="D84" s="750">
        <v>1070</v>
      </c>
      <c r="E84" s="770"/>
      <c r="F84" s="770"/>
      <c r="G84" s="771"/>
      <c r="H84" s="772"/>
    </row>
    <row r="85" spans="2:8" ht="34.5" customHeight="1" thickBot="1">
      <c r="B85" s="408"/>
      <c r="C85" s="409" t="s">
        <v>302</v>
      </c>
      <c r="D85" s="424">
        <v>1071</v>
      </c>
      <c r="E85" s="773"/>
      <c r="F85" s="774"/>
      <c r="G85" s="773"/>
      <c r="H85" s="775"/>
    </row>
    <row r="86" ht="54" customHeight="1">
      <c r="D86" s="410"/>
    </row>
  </sheetData>
  <sheetProtection/>
  <mergeCells count="5">
    <mergeCell ref="B8:B9"/>
    <mergeCell ref="C8:C9"/>
    <mergeCell ref="D8:D9"/>
    <mergeCell ref="E8:H8"/>
    <mergeCell ref="B4:H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B2:G58"/>
  <sheetViews>
    <sheetView showGridLines="0" zoomScale="75" zoomScaleNormal="75" zoomScalePageLayoutView="0" workbookViewId="0" topLeftCell="A42">
      <selection activeCell="S50" sqref="S50"/>
    </sheetView>
  </sheetViews>
  <sheetFormatPr defaultColWidth="9.140625" defaultRowHeight="12.75"/>
  <cols>
    <col min="1" max="1" width="9.140625" style="14" customWidth="1"/>
    <col min="2" max="2" width="74.7109375" style="14" customWidth="1"/>
    <col min="3" max="3" width="14.8515625" style="113" customWidth="1"/>
    <col min="4" max="7" width="25.28125" style="14" customWidth="1"/>
    <col min="8" max="16384" width="9.140625" style="14" customWidth="1"/>
  </cols>
  <sheetData>
    <row r="2" spans="2:7" ht="15.75">
      <c r="B2" s="21" t="s">
        <v>771</v>
      </c>
      <c r="G2" s="85"/>
    </row>
    <row r="3" ht="24.75" customHeight="1">
      <c r="G3" s="85" t="s">
        <v>747</v>
      </c>
    </row>
    <row r="4" spans="2:7" s="82" customFormat="1" ht="24.75" customHeight="1">
      <c r="B4" s="825" t="s">
        <v>51</v>
      </c>
      <c r="C4" s="825"/>
      <c r="D4" s="825"/>
      <c r="E4" s="825"/>
      <c r="F4" s="825"/>
      <c r="G4" s="825"/>
    </row>
    <row r="5" spans="2:7" s="82" customFormat="1" ht="24.75" customHeight="1">
      <c r="B5" s="825" t="s">
        <v>779</v>
      </c>
      <c r="C5" s="825"/>
      <c r="D5" s="825"/>
      <c r="E5" s="825"/>
      <c r="F5" s="825"/>
      <c r="G5" s="825"/>
    </row>
    <row r="6" ht="18.75" customHeight="1" thickBot="1">
      <c r="G6" s="85" t="s">
        <v>651</v>
      </c>
    </row>
    <row r="7" spans="2:7" ht="30" customHeight="1">
      <c r="B7" s="826" t="s">
        <v>98</v>
      </c>
      <c r="C7" s="828" t="s">
        <v>48</v>
      </c>
      <c r="D7" s="830" t="s">
        <v>79</v>
      </c>
      <c r="E7" s="830"/>
      <c r="F7" s="830"/>
      <c r="G7" s="831"/>
    </row>
    <row r="8" spans="2:7" ht="69" customHeight="1" thickBot="1">
      <c r="B8" s="827"/>
      <c r="C8" s="829"/>
      <c r="D8" s="392" t="s">
        <v>775</v>
      </c>
      <c r="E8" s="392" t="s">
        <v>776</v>
      </c>
      <c r="F8" s="392" t="s">
        <v>777</v>
      </c>
      <c r="G8" s="393" t="s">
        <v>778</v>
      </c>
    </row>
    <row r="9" spans="2:7" ht="30" customHeight="1">
      <c r="B9" s="389" t="s">
        <v>204</v>
      </c>
      <c r="C9" s="394"/>
      <c r="D9" s="390"/>
      <c r="E9" s="390"/>
      <c r="F9" s="390"/>
      <c r="G9" s="391"/>
    </row>
    <row r="10" spans="2:7" ht="33.75" customHeight="1">
      <c r="B10" s="385" t="s">
        <v>205</v>
      </c>
      <c r="C10" s="395">
        <v>3001</v>
      </c>
      <c r="D10" s="376">
        <f>D11+D12+D13</f>
        <v>50081</v>
      </c>
      <c r="E10" s="376">
        <f>E11+E12+E13</f>
        <v>80126</v>
      </c>
      <c r="F10" s="376">
        <f>F11+F12+F13</f>
        <v>105806</v>
      </c>
      <c r="G10" s="377">
        <f>G11+G12+G13</f>
        <v>157441</v>
      </c>
    </row>
    <row r="11" spans="2:7" ht="30" customHeight="1">
      <c r="B11" s="386" t="s">
        <v>52</v>
      </c>
      <c r="C11" s="395">
        <v>3002</v>
      </c>
      <c r="D11" s="387">
        <v>42200</v>
      </c>
      <c r="E11" s="378">
        <v>71000</v>
      </c>
      <c r="F11" s="34">
        <v>96000</v>
      </c>
      <c r="G11" s="35">
        <v>147010</v>
      </c>
    </row>
    <row r="12" spans="2:7" ht="30" customHeight="1">
      <c r="B12" s="386" t="s">
        <v>53</v>
      </c>
      <c r="C12" s="395">
        <v>3003</v>
      </c>
      <c r="D12" s="379">
        <v>50</v>
      </c>
      <c r="E12" s="34">
        <v>120</v>
      </c>
      <c r="F12" s="34">
        <v>150</v>
      </c>
      <c r="G12" s="35">
        <v>200</v>
      </c>
    </row>
    <row r="13" spans="2:7" ht="30" customHeight="1">
      <c r="B13" s="386" t="s">
        <v>54</v>
      </c>
      <c r="C13" s="395">
        <v>3004</v>
      </c>
      <c r="D13" s="34">
        <v>7831</v>
      </c>
      <c r="E13" s="34">
        <v>9006</v>
      </c>
      <c r="F13" s="34">
        <v>9656</v>
      </c>
      <c r="G13" s="35">
        <v>10231</v>
      </c>
    </row>
    <row r="14" spans="2:7" ht="30" customHeight="1">
      <c r="B14" s="385" t="s">
        <v>206</v>
      </c>
      <c r="C14" s="395">
        <v>3005</v>
      </c>
      <c r="D14" s="34">
        <f>D15+D16+D17+D18+D19</f>
        <v>42450</v>
      </c>
      <c r="E14" s="34">
        <f>E15+E16+E17+E18+E19</f>
        <v>75000</v>
      </c>
      <c r="F14" s="34">
        <f>F15+F16+F17+F18+F19</f>
        <v>100760</v>
      </c>
      <c r="G14" s="35">
        <f>G15+G16+G17+G18+G19</f>
        <v>144030</v>
      </c>
    </row>
    <row r="15" spans="2:7" ht="30" customHeight="1">
      <c r="B15" s="386" t="s">
        <v>55</v>
      </c>
      <c r="C15" s="395">
        <v>3006</v>
      </c>
      <c r="D15" s="34">
        <v>26900</v>
      </c>
      <c r="E15" s="34">
        <v>45000</v>
      </c>
      <c r="F15" s="34">
        <v>57000</v>
      </c>
      <c r="G15" s="35">
        <v>88600</v>
      </c>
    </row>
    <row r="16" spans="2:7" ht="27" customHeight="1">
      <c r="B16" s="386" t="s">
        <v>207</v>
      </c>
      <c r="C16" s="395">
        <v>3007</v>
      </c>
      <c r="D16" s="643">
        <v>11800</v>
      </c>
      <c r="E16" s="643">
        <v>23000</v>
      </c>
      <c r="F16" s="643">
        <v>35900</v>
      </c>
      <c r="G16" s="644">
        <v>45600</v>
      </c>
    </row>
    <row r="17" spans="2:7" ht="30" customHeight="1">
      <c r="B17" s="386" t="s">
        <v>56</v>
      </c>
      <c r="C17" s="395">
        <v>3008</v>
      </c>
      <c r="D17" s="34">
        <v>50</v>
      </c>
      <c r="E17" s="34">
        <v>100</v>
      </c>
      <c r="F17" s="34">
        <v>110</v>
      </c>
      <c r="G17" s="35">
        <v>130</v>
      </c>
    </row>
    <row r="18" spans="2:7" ht="30" customHeight="1">
      <c r="B18" s="386" t="s">
        <v>57</v>
      </c>
      <c r="C18" s="395">
        <v>3009</v>
      </c>
      <c r="D18" s="34">
        <v>100</v>
      </c>
      <c r="E18" s="34">
        <v>400</v>
      </c>
      <c r="F18" s="34">
        <v>550</v>
      </c>
      <c r="G18" s="35">
        <v>700</v>
      </c>
    </row>
    <row r="19" spans="2:7" ht="30" customHeight="1">
      <c r="B19" s="386" t="s">
        <v>208</v>
      </c>
      <c r="C19" s="395">
        <v>3010</v>
      </c>
      <c r="D19" s="34">
        <v>3600</v>
      </c>
      <c r="E19" s="34">
        <v>6500</v>
      </c>
      <c r="F19" s="34">
        <v>7200</v>
      </c>
      <c r="G19" s="35">
        <v>9000</v>
      </c>
    </row>
    <row r="20" spans="2:7" ht="30" customHeight="1">
      <c r="B20" s="385" t="s">
        <v>209</v>
      </c>
      <c r="C20" s="395">
        <v>3011</v>
      </c>
      <c r="D20" s="34">
        <f>D10-D14</f>
        <v>7631</v>
      </c>
      <c r="E20" s="34">
        <f>E10-E14</f>
        <v>5126</v>
      </c>
      <c r="F20" s="34">
        <f>F10-F14</f>
        <v>5046</v>
      </c>
      <c r="G20" s="35">
        <f>G10-G14</f>
        <v>13411</v>
      </c>
    </row>
    <row r="21" spans="2:7" ht="30" customHeight="1">
      <c r="B21" s="385" t="s">
        <v>210</v>
      </c>
      <c r="C21" s="395">
        <v>3012</v>
      </c>
      <c r="D21" s="380"/>
      <c r="E21" s="380"/>
      <c r="F21" s="380"/>
      <c r="G21" s="381"/>
    </row>
    <row r="22" spans="2:7" ht="30" customHeight="1">
      <c r="B22" s="385" t="s">
        <v>32</v>
      </c>
      <c r="C22" s="395"/>
      <c r="D22" s="34"/>
      <c r="E22" s="34"/>
      <c r="F22" s="34"/>
      <c r="G22" s="35"/>
    </row>
    <row r="23" spans="2:7" ht="30" customHeight="1">
      <c r="B23" s="385" t="s">
        <v>211</v>
      </c>
      <c r="C23" s="395">
        <v>3013</v>
      </c>
      <c r="D23" s="34"/>
      <c r="E23" s="34"/>
      <c r="F23" s="34"/>
      <c r="G23" s="35"/>
    </row>
    <row r="24" spans="2:7" ht="30" customHeight="1">
      <c r="B24" s="386" t="s">
        <v>33</v>
      </c>
      <c r="C24" s="395">
        <v>3014</v>
      </c>
      <c r="D24" s="379"/>
      <c r="E24" s="379"/>
      <c r="F24" s="379"/>
      <c r="G24" s="382"/>
    </row>
    <row r="25" spans="2:7" ht="30" customHeight="1">
      <c r="B25" s="386" t="s">
        <v>212</v>
      </c>
      <c r="C25" s="395">
        <v>3015</v>
      </c>
      <c r="D25" s="34"/>
      <c r="E25" s="34"/>
      <c r="F25" s="34"/>
      <c r="G25" s="35"/>
    </row>
    <row r="26" spans="2:7" ht="36" customHeight="1">
      <c r="B26" s="386" t="s">
        <v>34</v>
      </c>
      <c r="C26" s="395">
        <v>3016</v>
      </c>
      <c r="D26" s="34"/>
      <c r="E26" s="34"/>
      <c r="F26" s="34"/>
      <c r="G26" s="35"/>
    </row>
    <row r="27" spans="2:7" ht="30" customHeight="1">
      <c r="B27" s="386" t="s">
        <v>35</v>
      </c>
      <c r="C27" s="395">
        <v>3017</v>
      </c>
      <c r="D27" s="34"/>
      <c r="E27" s="34"/>
      <c r="F27" s="34"/>
      <c r="G27" s="35"/>
    </row>
    <row r="28" spans="2:7" ht="33.75" customHeight="1">
      <c r="B28" s="386" t="s">
        <v>36</v>
      </c>
      <c r="C28" s="395">
        <v>3018</v>
      </c>
      <c r="D28" s="34"/>
      <c r="E28" s="34"/>
      <c r="F28" s="34"/>
      <c r="G28" s="35"/>
    </row>
    <row r="29" spans="2:7" ht="33.75" customHeight="1">
      <c r="B29" s="385" t="s">
        <v>213</v>
      </c>
      <c r="C29" s="395">
        <v>3019</v>
      </c>
      <c r="D29" s="34"/>
      <c r="E29" s="34">
        <f>E31</f>
        <v>1725</v>
      </c>
      <c r="F29" s="34">
        <f>F31</f>
        <v>10456</v>
      </c>
      <c r="G29" s="35">
        <f>G31</f>
        <v>13231</v>
      </c>
    </row>
    <row r="30" spans="2:7" ht="30" customHeight="1">
      <c r="B30" s="386" t="s">
        <v>37</v>
      </c>
      <c r="C30" s="395">
        <v>3020</v>
      </c>
      <c r="D30" s="34"/>
      <c r="E30" s="34"/>
      <c r="F30" s="34"/>
      <c r="G30" s="35"/>
    </row>
    <row r="31" spans="2:7" ht="30" customHeight="1">
      <c r="B31" s="386" t="s">
        <v>214</v>
      </c>
      <c r="C31" s="395">
        <v>3021</v>
      </c>
      <c r="D31" s="34"/>
      <c r="E31" s="34">
        <f>E34</f>
        <v>1725</v>
      </c>
      <c r="F31" s="34">
        <v>10456</v>
      </c>
      <c r="G31" s="35">
        <v>13231</v>
      </c>
    </row>
    <row r="32" spans="2:7" ht="33.75" customHeight="1">
      <c r="B32" s="386" t="s">
        <v>38</v>
      </c>
      <c r="C32" s="395">
        <v>3022</v>
      </c>
      <c r="D32" s="34"/>
      <c r="E32" s="34"/>
      <c r="F32" s="34"/>
      <c r="G32" s="35"/>
    </row>
    <row r="33" spans="2:7" ht="30" customHeight="1">
      <c r="B33" s="385" t="s">
        <v>215</v>
      </c>
      <c r="C33" s="395">
        <v>3023</v>
      </c>
      <c r="D33" s="34"/>
      <c r="E33" s="34"/>
      <c r="F33" s="34"/>
      <c r="G33" s="35"/>
    </row>
    <row r="34" spans="2:7" ht="30" customHeight="1">
      <c r="B34" s="385" t="s">
        <v>216</v>
      </c>
      <c r="C34" s="395">
        <v>3024</v>
      </c>
      <c r="D34" s="380"/>
      <c r="E34" s="380">
        <v>1725</v>
      </c>
      <c r="F34" s="380">
        <v>10456</v>
      </c>
      <c r="G34" s="381">
        <v>13231</v>
      </c>
    </row>
    <row r="35" spans="2:7" ht="30" customHeight="1">
      <c r="B35" s="385" t="s">
        <v>39</v>
      </c>
      <c r="C35" s="395"/>
      <c r="D35" s="34"/>
      <c r="E35" s="34"/>
      <c r="F35" s="34"/>
      <c r="G35" s="35"/>
    </row>
    <row r="36" spans="2:7" ht="30" customHeight="1">
      <c r="B36" s="385" t="s">
        <v>217</v>
      </c>
      <c r="C36" s="395">
        <v>3025</v>
      </c>
      <c r="D36" s="34"/>
      <c r="E36" s="34"/>
      <c r="F36" s="34"/>
      <c r="G36" s="35"/>
    </row>
    <row r="37" spans="2:7" ht="30" customHeight="1">
      <c r="B37" s="386" t="s">
        <v>40</v>
      </c>
      <c r="C37" s="395">
        <v>3026</v>
      </c>
      <c r="D37" s="379"/>
      <c r="E37" s="379"/>
      <c r="F37" s="379"/>
      <c r="G37" s="382"/>
    </row>
    <row r="38" spans="2:7" ht="30" customHeight="1">
      <c r="B38" s="386" t="s">
        <v>133</v>
      </c>
      <c r="C38" s="395">
        <v>3027</v>
      </c>
      <c r="D38" s="34"/>
      <c r="E38" s="34"/>
      <c r="F38" s="34"/>
      <c r="G38" s="35"/>
    </row>
    <row r="39" spans="2:7" ht="30" customHeight="1">
      <c r="B39" s="386" t="s">
        <v>134</v>
      </c>
      <c r="C39" s="395">
        <v>3028</v>
      </c>
      <c r="D39" s="34"/>
      <c r="E39" s="34"/>
      <c r="F39" s="34"/>
      <c r="G39" s="35"/>
    </row>
    <row r="40" spans="2:7" ht="30" customHeight="1">
      <c r="B40" s="386" t="s">
        <v>135</v>
      </c>
      <c r="C40" s="395">
        <v>3029</v>
      </c>
      <c r="D40" s="34"/>
      <c r="E40" s="34"/>
      <c r="F40" s="34"/>
      <c r="G40" s="35"/>
    </row>
    <row r="41" spans="2:7" ht="33" customHeight="1">
      <c r="B41" s="386" t="s">
        <v>136</v>
      </c>
      <c r="C41" s="395">
        <v>3030</v>
      </c>
      <c r="D41" s="34"/>
      <c r="E41" s="34"/>
      <c r="F41" s="34"/>
      <c r="G41" s="35"/>
    </row>
    <row r="42" spans="2:7" ht="30" customHeight="1">
      <c r="B42" s="385" t="s">
        <v>218</v>
      </c>
      <c r="C42" s="395">
        <v>3031</v>
      </c>
      <c r="D42" s="34"/>
      <c r="E42" s="34">
        <f>E45</f>
        <v>180</v>
      </c>
      <c r="F42" s="34">
        <v>180</v>
      </c>
      <c r="G42" s="35">
        <f>G45</f>
        <v>360</v>
      </c>
    </row>
    <row r="43" spans="2:7" ht="30" customHeight="1">
      <c r="B43" s="386" t="s">
        <v>41</v>
      </c>
      <c r="C43" s="395">
        <v>3032</v>
      </c>
      <c r="D43" s="34"/>
      <c r="E43" s="34"/>
      <c r="F43" s="34"/>
      <c r="G43" s="35"/>
    </row>
    <row r="44" spans="2:7" ht="30" customHeight="1">
      <c r="B44" s="386" t="s">
        <v>219</v>
      </c>
      <c r="C44" s="395">
        <v>3033</v>
      </c>
      <c r="D44" s="34"/>
      <c r="E44" s="34"/>
      <c r="F44" s="34"/>
      <c r="G44" s="35"/>
    </row>
    <row r="45" spans="2:7" ht="30" customHeight="1">
      <c r="B45" s="386" t="s">
        <v>220</v>
      </c>
      <c r="C45" s="395">
        <v>3034</v>
      </c>
      <c r="D45" s="34"/>
      <c r="E45" s="34">
        <v>180</v>
      </c>
      <c r="F45" s="34">
        <v>180</v>
      </c>
      <c r="G45" s="35">
        <v>360</v>
      </c>
    </row>
    <row r="46" spans="2:7" ht="30" customHeight="1">
      <c r="B46" s="386" t="s">
        <v>221</v>
      </c>
      <c r="C46" s="395">
        <v>3035</v>
      </c>
      <c r="D46" s="34"/>
      <c r="E46" s="34"/>
      <c r="F46" s="34"/>
      <c r="G46" s="35"/>
    </row>
    <row r="47" spans="2:7" ht="30" customHeight="1">
      <c r="B47" s="386" t="s">
        <v>222</v>
      </c>
      <c r="C47" s="395">
        <v>3036</v>
      </c>
      <c r="D47" s="34"/>
      <c r="E47" s="34"/>
      <c r="F47" s="34"/>
      <c r="G47" s="35"/>
    </row>
    <row r="48" spans="2:7" ht="30" customHeight="1">
      <c r="B48" s="386" t="s">
        <v>223</v>
      </c>
      <c r="C48" s="395">
        <v>3037</v>
      </c>
      <c r="D48" s="34"/>
      <c r="E48" s="34"/>
      <c r="F48" s="34"/>
      <c r="G48" s="35"/>
    </row>
    <row r="49" spans="2:7" ht="30" customHeight="1">
      <c r="B49" s="385" t="s">
        <v>224</v>
      </c>
      <c r="C49" s="395">
        <v>3038</v>
      </c>
      <c r="D49" s="34"/>
      <c r="E49" s="34"/>
      <c r="F49" s="34"/>
      <c r="G49" s="35"/>
    </row>
    <row r="50" spans="2:7" ht="30" customHeight="1">
      <c r="B50" s="385" t="s">
        <v>225</v>
      </c>
      <c r="C50" s="395">
        <v>3039</v>
      </c>
      <c r="D50" s="34"/>
      <c r="E50" s="34">
        <v>180</v>
      </c>
      <c r="F50" s="34">
        <v>180</v>
      </c>
      <c r="G50" s="35">
        <f>G42</f>
        <v>360</v>
      </c>
    </row>
    <row r="51" spans="2:7" ht="30" customHeight="1">
      <c r="B51" s="385" t="s">
        <v>607</v>
      </c>
      <c r="C51" s="395">
        <v>3040</v>
      </c>
      <c r="D51" s="34">
        <f>D10</f>
        <v>50081</v>
      </c>
      <c r="E51" s="34">
        <f>E10</f>
        <v>80126</v>
      </c>
      <c r="F51" s="34">
        <f>F10</f>
        <v>105806</v>
      </c>
      <c r="G51" s="35">
        <f>G10</f>
        <v>157441</v>
      </c>
    </row>
    <row r="52" spans="2:7" ht="30" customHeight="1">
      <c r="B52" s="385" t="s">
        <v>608</v>
      </c>
      <c r="C52" s="395">
        <v>3041</v>
      </c>
      <c r="D52" s="34">
        <f>D14</f>
        <v>42450</v>
      </c>
      <c r="E52" s="34">
        <f>E14+E34+E50</f>
        <v>76905</v>
      </c>
      <c r="F52" s="34">
        <f>F14+F29+F42</f>
        <v>111396</v>
      </c>
      <c r="G52" s="35">
        <f>G14+G29+G42</f>
        <v>157621</v>
      </c>
    </row>
    <row r="53" spans="2:7" ht="30" customHeight="1">
      <c r="B53" s="385" t="s">
        <v>609</v>
      </c>
      <c r="C53" s="395">
        <v>3042</v>
      </c>
      <c r="D53" s="34">
        <f>D51-D52</f>
        <v>7631</v>
      </c>
      <c r="E53" s="34">
        <f>E51-E52</f>
        <v>3221</v>
      </c>
      <c r="F53" s="34"/>
      <c r="G53" s="35"/>
    </row>
    <row r="54" spans="2:7" ht="30" customHeight="1">
      <c r="B54" s="385" t="s">
        <v>610</v>
      </c>
      <c r="C54" s="395">
        <v>3043</v>
      </c>
      <c r="D54" s="34"/>
      <c r="E54" s="34"/>
      <c r="F54" s="34">
        <f>F52-F51</f>
        <v>5590</v>
      </c>
      <c r="G54" s="35">
        <f>G52-G51</f>
        <v>180</v>
      </c>
    </row>
    <row r="55" spans="2:7" ht="30" customHeight="1">
      <c r="B55" s="385" t="s">
        <v>226</v>
      </c>
      <c r="C55" s="395">
        <v>3044</v>
      </c>
      <c r="D55" s="34">
        <v>2930</v>
      </c>
      <c r="E55" s="34">
        <v>10561</v>
      </c>
      <c r="F55" s="34">
        <v>13782</v>
      </c>
      <c r="G55" s="35">
        <v>8192</v>
      </c>
    </row>
    <row r="56" spans="2:7" ht="30" customHeight="1">
      <c r="B56" s="385" t="s">
        <v>227</v>
      </c>
      <c r="C56" s="395">
        <v>3045</v>
      </c>
      <c r="D56" s="36"/>
      <c r="E56" s="36"/>
      <c r="F56" s="36"/>
      <c r="G56" s="37"/>
    </row>
    <row r="57" spans="2:7" ht="30" customHeight="1">
      <c r="B57" s="385" t="s">
        <v>137</v>
      </c>
      <c r="C57" s="395">
        <v>3046</v>
      </c>
      <c r="D57" s="36"/>
      <c r="E57" s="36"/>
      <c r="F57" s="36"/>
      <c r="G57" s="37"/>
    </row>
    <row r="58" spans="2:7" ht="30" customHeight="1" thickBot="1">
      <c r="B58" s="388" t="s">
        <v>611</v>
      </c>
      <c r="C58" s="396">
        <v>3047</v>
      </c>
      <c r="D58" s="383">
        <f>D53+D55</f>
        <v>10561</v>
      </c>
      <c r="E58" s="383">
        <f>E53+E55</f>
        <v>13782</v>
      </c>
      <c r="F58" s="383">
        <f>F55-F54</f>
        <v>8192</v>
      </c>
      <c r="G58" s="384">
        <f>G55-G54</f>
        <v>8012</v>
      </c>
    </row>
  </sheetData>
  <sheetProtection/>
  <mergeCells count="5">
    <mergeCell ref="B4:G4"/>
    <mergeCell ref="B5:G5"/>
    <mergeCell ref="B7:B8"/>
    <mergeCell ref="C7:C8"/>
    <mergeCell ref="D7:G7"/>
  </mergeCells>
  <printOptions/>
  <pageMargins left="0.7" right="0.7" top="0.75" bottom="0.75" header="0.3" footer="0.3"/>
  <pageSetup fitToHeight="1" fitToWidth="1" horizontalDpi="300" verticalDpi="300" orientation="portrait" scale="4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</sheetPr>
  <dimension ref="B1:J23"/>
  <sheetViews>
    <sheetView showGridLines="0" zoomScalePageLayoutView="0" workbookViewId="0" topLeftCell="A13">
      <selection activeCell="H21" sqref="H21"/>
    </sheetView>
  </sheetViews>
  <sheetFormatPr defaultColWidth="9.140625" defaultRowHeight="12.75"/>
  <cols>
    <col min="1" max="1" width="6.7109375" style="14" customWidth="1"/>
    <col min="2" max="7" width="30.140625" style="14" customWidth="1"/>
    <col min="8" max="8" width="18.8515625" style="14" customWidth="1"/>
    <col min="9" max="9" width="15.57421875" style="14" customWidth="1"/>
    <col min="10" max="16384" width="9.140625" style="14" customWidth="1"/>
  </cols>
  <sheetData>
    <row r="1" spans="2:7" ht="15.75">
      <c r="B1" s="82"/>
      <c r="C1" s="82"/>
      <c r="D1" s="82"/>
      <c r="E1" s="82"/>
      <c r="F1" s="82"/>
      <c r="G1" s="85" t="s">
        <v>748</v>
      </c>
    </row>
    <row r="2" spans="2:6" ht="15.75">
      <c r="B2" s="21" t="s">
        <v>771</v>
      </c>
      <c r="C2" s="82"/>
      <c r="D2" s="82"/>
      <c r="E2" s="82"/>
      <c r="F2" s="82"/>
    </row>
    <row r="5" spans="2:9" ht="22.5" customHeight="1">
      <c r="B5" s="833" t="s">
        <v>554</v>
      </c>
      <c r="C5" s="833"/>
      <c r="D5" s="833"/>
      <c r="E5" s="833"/>
      <c r="F5" s="833"/>
      <c r="G5" s="833"/>
      <c r="H5" s="83"/>
      <c r="I5" s="83"/>
    </row>
    <row r="6" spans="7:9" ht="15.75">
      <c r="G6" s="84"/>
      <c r="H6" s="84"/>
      <c r="I6" s="84"/>
    </row>
    <row r="7" ht="16.5" thickBot="1">
      <c r="G7" s="85" t="s">
        <v>60</v>
      </c>
    </row>
    <row r="8" spans="2:10" s="86" customFormat="1" ht="18" customHeight="1">
      <c r="B8" s="834" t="s">
        <v>780</v>
      </c>
      <c r="C8" s="835"/>
      <c r="D8" s="835"/>
      <c r="E8" s="835"/>
      <c r="F8" s="835"/>
      <c r="G8" s="836"/>
      <c r="J8" s="87"/>
    </row>
    <row r="9" spans="2:7" s="86" customFormat="1" ht="21.75" customHeight="1" thickBot="1">
      <c r="B9" s="837"/>
      <c r="C9" s="838"/>
      <c r="D9" s="838"/>
      <c r="E9" s="838"/>
      <c r="F9" s="838"/>
      <c r="G9" s="839"/>
    </row>
    <row r="10" spans="2:7" s="86" customFormat="1" ht="54.75" customHeight="1">
      <c r="B10" s="371" t="s">
        <v>555</v>
      </c>
      <c r="C10" s="317" t="s">
        <v>24</v>
      </c>
      <c r="D10" s="317" t="s">
        <v>556</v>
      </c>
      <c r="E10" s="317" t="s">
        <v>728</v>
      </c>
      <c r="F10" s="317" t="s">
        <v>557</v>
      </c>
      <c r="G10" s="372" t="s">
        <v>558</v>
      </c>
    </row>
    <row r="11" spans="2:7" s="86" customFormat="1" ht="17.25" customHeight="1" thickBot="1">
      <c r="B11" s="373"/>
      <c r="C11" s="319">
        <v>1</v>
      </c>
      <c r="D11" s="319">
        <v>2</v>
      </c>
      <c r="E11" s="319">
        <v>3</v>
      </c>
      <c r="F11" s="319" t="s">
        <v>559</v>
      </c>
      <c r="G11" s="374">
        <v>5</v>
      </c>
    </row>
    <row r="12" spans="2:7" s="86" customFormat="1" ht="33" customHeight="1">
      <c r="B12" s="112" t="s">
        <v>560</v>
      </c>
      <c r="C12" s="367"/>
      <c r="D12" s="368"/>
      <c r="E12" s="369"/>
      <c r="F12" s="30"/>
      <c r="G12" s="370"/>
    </row>
    <row r="13" spans="2:7" s="86" customFormat="1" ht="33" customHeight="1">
      <c r="B13" s="584" t="s">
        <v>561</v>
      </c>
      <c r="C13" s="89">
        <v>1133062</v>
      </c>
      <c r="D13" s="90">
        <v>371056.6</v>
      </c>
      <c r="E13" s="91">
        <v>493000</v>
      </c>
      <c r="F13" s="90"/>
      <c r="G13" s="92"/>
    </row>
    <row r="14" spans="2:7" s="86" customFormat="1" ht="33" customHeight="1" thickBot="1">
      <c r="B14" s="583" t="s">
        <v>21</v>
      </c>
      <c r="C14" s="93">
        <f>C13</f>
        <v>1133062</v>
      </c>
      <c r="D14" s="94">
        <f>D13</f>
        <v>371056.6</v>
      </c>
      <c r="E14" s="95">
        <f>E13</f>
        <v>493000</v>
      </c>
      <c r="F14" s="94"/>
      <c r="G14" s="96"/>
    </row>
    <row r="15" spans="2:7" s="86" customFormat="1" ht="42.75" customHeight="1" thickBot="1">
      <c r="B15" s="97"/>
      <c r="C15" s="98"/>
      <c r="D15" s="99"/>
      <c r="E15" s="100"/>
      <c r="F15" s="101" t="s">
        <v>60</v>
      </c>
      <c r="G15" s="101"/>
    </row>
    <row r="16" spans="2:8" s="86" customFormat="1" ht="33" customHeight="1">
      <c r="B16" s="840" t="s">
        <v>806</v>
      </c>
      <c r="C16" s="841"/>
      <c r="D16" s="841"/>
      <c r="E16" s="841"/>
      <c r="F16" s="800"/>
      <c r="G16" s="102"/>
      <c r="H16" s="103"/>
    </row>
    <row r="17" spans="2:7" s="86" customFormat="1" ht="19.5" thickBot="1">
      <c r="B17" s="375"/>
      <c r="C17" s="319" t="s">
        <v>562</v>
      </c>
      <c r="D17" s="319" t="s">
        <v>563</v>
      </c>
      <c r="E17" s="319" t="s">
        <v>564</v>
      </c>
      <c r="F17" s="320" t="s">
        <v>565</v>
      </c>
      <c r="G17" s="105"/>
    </row>
    <row r="18" spans="2:7" s="86" customFormat="1" ht="33" customHeight="1">
      <c r="B18" s="112" t="s">
        <v>560</v>
      </c>
      <c r="C18" s="30"/>
      <c r="D18" s="728">
        <v>224800</v>
      </c>
      <c r="E18" s="728">
        <v>224800</v>
      </c>
      <c r="F18" s="727">
        <v>3980000</v>
      </c>
      <c r="G18" s="28"/>
    </row>
    <row r="19" spans="2:8" ht="33" customHeight="1">
      <c r="B19" s="582" t="s">
        <v>561</v>
      </c>
      <c r="C19" s="91"/>
      <c r="D19" s="91">
        <v>605480</v>
      </c>
      <c r="E19" s="106">
        <v>967480</v>
      </c>
      <c r="F19" s="107">
        <v>1098480</v>
      </c>
      <c r="G19" s="28"/>
      <c r="H19" s="28"/>
    </row>
    <row r="20" spans="2:8" ht="33" customHeight="1" thickBot="1">
      <c r="B20" s="583" t="s">
        <v>21</v>
      </c>
      <c r="C20" s="95"/>
      <c r="D20" s="108">
        <v>830280</v>
      </c>
      <c r="E20" s="109">
        <v>1192280</v>
      </c>
      <c r="F20" s="110">
        <f>F18+F19</f>
        <v>5078480</v>
      </c>
      <c r="G20" s="28"/>
      <c r="H20" s="28"/>
    </row>
    <row r="21" ht="33" customHeight="1">
      <c r="G21" s="85"/>
    </row>
    <row r="22" spans="2:7" ht="18.75" customHeight="1">
      <c r="B22" s="832" t="s">
        <v>566</v>
      </c>
      <c r="C22" s="832"/>
      <c r="D22" s="832"/>
      <c r="E22" s="832"/>
      <c r="F22" s="832"/>
      <c r="G22" s="832"/>
    </row>
    <row r="23" ht="18.75" customHeight="1">
      <c r="B23" s="111"/>
    </row>
  </sheetData>
  <sheetProtection/>
  <mergeCells count="4">
    <mergeCell ref="B22:G22"/>
    <mergeCell ref="B5:G5"/>
    <mergeCell ref="B8:G9"/>
    <mergeCell ref="B16:F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B1:W95"/>
  <sheetViews>
    <sheetView showGridLines="0" zoomScale="85" zoomScaleNormal="85" zoomScalePageLayoutView="0" workbookViewId="0" topLeftCell="E31">
      <selection activeCell="O35" sqref="O35"/>
    </sheetView>
  </sheetViews>
  <sheetFormatPr defaultColWidth="9.140625" defaultRowHeight="12.75"/>
  <cols>
    <col min="1" max="1" width="9.140625" style="15" customWidth="1"/>
    <col min="2" max="2" width="6.140625" style="15" customWidth="1"/>
    <col min="3" max="3" width="78.57421875" style="15" customWidth="1"/>
    <col min="4" max="9" width="21.7109375" style="15" customWidth="1"/>
    <col min="10" max="10" width="12.28125" style="15" customWidth="1"/>
    <col min="11" max="11" width="13.421875" style="15" customWidth="1"/>
    <col min="12" max="12" width="11.28125" style="15" customWidth="1"/>
    <col min="13" max="13" width="12.421875" style="15" customWidth="1"/>
    <col min="14" max="14" width="14.421875" style="15" customWidth="1"/>
    <col min="15" max="15" width="15.140625" style="15" customWidth="1"/>
    <col min="16" max="16" width="11.28125" style="15" customWidth="1"/>
    <col min="17" max="17" width="13.140625" style="15" customWidth="1"/>
    <col min="18" max="18" width="13.00390625" style="15" customWidth="1"/>
    <col min="19" max="19" width="14.140625" style="15" customWidth="1"/>
    <col min="20" max="20" width="26.57421875" style="15" customWidth="1"/>
    <col min="21" max="16384" width="9.140625" style="15" customWidth="1"/>
  </cols>
  <sheetData>
    <row r="1" ht="15.75">
      <c r="C1" s="21" t="s">
        <v>771</v>
      </c>
    </row>
    <row r="2" ht="15.75">
      <c r="I2" s="357" t="s">
        <v>749</v>
      </c>
    </row>
    <row r="4" spans="2:9" ht="18.75">
      <c r="B4" s="848" t="s">
        <v>59</v>
      </c>
      <c r="C4" s="848"/>
      <c r="D4" s="848"/>
      <c r="E4" s="848"/>
      <c r="F4" s="848"/>
      <c r="G4" s="848"/>
      <c r="H4" s="848"/>
      <c r="I4" s="848"/>
    </row>
    <row r="5" spans="3:9" ht="16.5" thickBot="1">
      <c r="C5" s="358"/>
      <c r="D5" s="358"/>
      <c r="E5" s="358"/>
      <c r="F5" s="358"/>
      <c r="G5" s="358"/>
      <c r="H5" s="358"/>
      <c r="I5" s="357" t="s">
        <v>60</v>
      </c>
    </row>
    <row r="6" spans="2:23" ht="25.5" customHeight="1">
      <c r="B6" s="853" t="s">
        <v>606</v>
      </c>
      <c r="C6" s="855" t="s">
        <v>62</v>
      </c>
      <c r="D6" s="845" t="s">
        <v>781</v>
      </c>
      <c r="E6" s="851" t="s">
        <v>782</v>
      </c>
      <c r="F6" s="849" t="s">
        <v>783</v>
      </c>
      <c r="G6" s="849" t="s">
        <v>776</v>
      </c>
      <c r="H6" s="849" t="s">
        <v>784</v>
      </c>
      <c r="I6" s="857" t="s">
        <v>778</v>
      </c>
      <c r="J6" s="844"/>
      <c r="K6" s="847"/>
      <c r="L6" s="844"/>
      <c r="M6" s="847"/>
      <c r="N6" s="844"/>
      <c r="O6" s="847"/>
      <c r="P6" s="844"/>
      <c r="Q6" s="847"/>
      <c r="R6" s="847"/>
      <c r="S6" s="847"/>
      <c r="T6" s="360"/>
      <c r="U6" s="360"/>
      <c r="V6" s="360"/>
      <c r="W6" s="360"/>
    </row>
    <row r="7" spans="2:23" ht="36.75" customHeight="1" thickBot="1">
      <c r="B7" s="854"/>
      <c r="C7" s="856"/>
      <c r="D7" s="846"/>
      <c r="E7" s="852"/>
      <c r="F7" s="850"/>
      <c r="G7" s="850"/>
      <c r="H7" s="850"/>
      <c r="I7" s="858"/>
      <c r="J7" s="844"/>
      <c r="K7" s="844"/>
      <c r="L7" s="844"/>
      <c r="M7" s="844"/>
      <c r="N7" s="844"/>
      <c r="O7" s="847"/>
      <c r="P7" s="844"/>
      <c r="Q7" s="847"/>
      <c r="R7" s="847"/>
      <c r="S7" s="847"/>
      <c r="T7" s="360"/>
      <c r="U7" s="360"/>
      <c r="V7" s="360"/>
      <c r="W7" s="360"/>
    </row>
    <row r="8" spans="2:23" ht="36" customHeight="1">
      <c r="B8" s="575" t="s">
        <v>100</v>
      </c>
      <c r="C8" s="576" t="s">
        <v>184</v>
      </c>
      <c r="D8" s="617">
        <v>23120790</v>
      </c>
      <c r="E8" s="577">
        <v>22368600</v>
      </c>
      <c r="F8" s="577">
        <v>6078521.48</v>
      </c>
      <c r="G8" s="577">
        <v>12147693</v>
      </c>
      <c r="H8" s="577">
        <v>18226214.48</v>
      </c>
      <c r="I8" s="578">
        <v>24344945.45</v>
      </c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</row>
    <row r="9" spans="2:23" ht="36" customHeight="1">
      <c r="B9" s="563" t="s">
        <v>101</v>
      </c>
      <c r="C9" s="569" t="s">
        <v>185</v>
      </c>
      <c r="D9" s="618">
        <v>31934793</v>
      </c>
      <c r="E9" s="361">
        <v>30702106</v>
      </c>
      <c r="F9" s="361">
        <v>8429023</v>
      </c>
      <c r="G9" s="361">
        <v>16844707</v>
      </c>
      <c r="H9" s="361">
        <v>25273730</v>
      </c>
      <c r="I9" s="564">
        <v>33760113</v>
      </c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</row>
    <row r="10" spans="2:23" ht="36" customHeight="1">
      <c r="B10" s="563" t="s">
        <v>102</v>
      </c>
      <c r="C10" s="569" t="s">
        <v>186</v>
      </c>
      <c r="D10" s="618">
        <v>37651121</v>
      </c>
      <c r="E10" s="361">
        <v>36197785</v>
      </c>
      <c r="F10" s="361">
        <v>9937817.7</v>
      </c>
      <c r="G10" s="361">
        <v>19859909.89</v>
      </c>
      <c r="H10" s="361">
        <v>29797727.59</v>
      </c>
      <c r="I10" s="564">
        <v>39803173.23</v>
      </c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</row>
    <row r="11" spans="2:23" ht="36" customHeight="1">
      <c r="B11" s="563" t="s">
        <v>103</v>
      </c>
      <c r="C11" s="569" t="s">
        <v>187</v>
      </c>
      <c r="D11" s="618">
        <v>51</v>
      </c>
      <c r="E11" s="364">
        <v>48</v>
      </c>
      <c r="F11" s="364">
        <v>49</v>
      </c>
      <c r="G11" s="364">
        <v>49</v>
      </c>
      <c r="H11" s="364">
        <v>49</v>
      </c>
      <c r="I11" s="364">
        <v>49</v>
      </c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0"/>
      <c r="V11" s="360"/>
      <c r="W11" s="360"/>
    </row>
    <row r="12" spans="2:23" ht="36" customHeight="1">
      <c r="B12" s="563" t="s">
        <v>188</v>
      </c>
      <c r="C12" s="570" t="s">
        <v>189</v>
      </c>
      <c r="D12" s="618">
        <v>43</v>
      </c>
      <c r="E12" s="362">
        <v>43</v>
      </c>
      <c r="F12" s="362">
        <v>43</v>
      </c>
      <c r="G12" s="362">
        <v>43</v>
      </c>
      <c r="H12" s="362">
        <v>43</v>
      </c>
      <c r="I12" s="362">
        <v>43</v>
      </c>
      <c r="J12" s="360"/>
      <c r="K12" s="360"/>
      <c r="L12" s="360"/>
      <c r="M12" s="360"/>
      <c r="N12" s="360"/>
      <c r="O12" s="360"/>
      <c r="P12" s="360"/>
      <c r="Q12" s="360"/>
      <c r="R12" s="360"/>
      <c r="S12" s="360"/>
      <c r="T12" s="360"/>
      <c r="U12" s="360"/>
      <c r="V12" s="360"/>
      <c r="W12" s="360"/>
    </row>
    <row r="13" spans="2:23" ht="36" customHeight="1">
      <c r="B13" s="563" t="s">
        <v>190</v>
      </c>
      <c r="C13" s="570" t="s">
        <v>191</v>
      </c>
      <c r="D13" s="618">
        <v>8</v>
      </c>
      <c r="E13" s="362">
        <v>5</v>
      </c>
      <c r="F13" s="362">
        <v>6</v>
      </c>
      <c r="G13" s="362">
        <v>6</v>
      </c>
      <c r="H13" s="362">
        <v>6</v>
      </c>
      <c r="I13" s="362">
        <v>6</v>
      </c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</row>
    <row r="14" spans="2:23" ht="36" customHeight="1">
      <c r="B14" s="563" t="s">
        <v>91</v>
      </c>
      <c r="C14" s="571" t="s">
        <v>64</v>
      </c>
      <c r="D14" s="618">
        <v>758178</v>
      </c>
      <c r="E14" s="362">
        <v>758178</v>
      </c>
      <c r="F14" s="725">
        <v>101893</v>
      </c>
      <c r="G14" s="725">
        <v>203786</v>
      </c>
      <c r="H14" s="725">
        <v>306000</v>
      </c>
      <c r="I14" s="726">
        <v>306000</v>
      </c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</row>
    <row r="15" spans="2:23" ht="36" customHeight="1">
      <c r="B15" s="563" t="s">
        <v>92</v>
      </c>
      <c r="C15" s="571" t="s">
        <v>553</v>
      </c>
      <c r="D15" s="618">
        <v>4</v>
      </c>
      <c r="E15" s="362">
        <v>4</v>
      </c>
      <c r="F15" s="363">
        <v>1</v>
      </c>
      <c r="G15" s="363">
        <v>2</v>
      </c>
      <c r="H15" s="363">
        <v>3</v>
      </c>
      <c r="I15" s="565">
        <v>3</v>
      </c>
      <c r="J15" s="360"/>
      <c r="K15" s="360"/>
      <c r="L15" s="360"/>
      <c r="M15" s="360"/>
      <c r="N15" s="360"/>
      <c r="O15" s="360"/>
      <c r="P15" s="360"/>
      <c r="Q15" s="360"/>
      <c r="R15" s="360"/>
      <c r="S15" s="360"/>
      <c r="T15" s="360"/>
      <c r="U15" s="360"/>
      <c r="V15" s="360"/>
      <c r="W15" s="360"/>
    </row>
    <row r="16" spans="2:23" ht="36" customHeight="1">
      <c r="B16" s="563" t="s">
        <v>93</v>
      </c>
      <c r="C16" s="571" t="s">
        <v>65</v>
      </c>
      <c r="D16" s="618"/>
      <c r="E16" s="364"/>
      <c r="F16" s="361"/>
      <c r="G16" s="361"/>
      <c r="H16" s="361"/>
      <c r="I16" s="564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</row>
    <row r="17" spans="2:23" ht="36" customHeight="1">
      <c r="B17" s="563" t="s">
        <v>192</v>
      </c>
      <c r="C17" s="571" t="s">
        <v>568</v>
      </c>
      <c r="D17" s="618"/>
      <c r="E17" s="361"/>
      <c r="F17" s="361"/>
      <c r="G17" s="361"/>
      <c r="H17" s="361"/>
      <c r="I17" s="564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60"/>
      <c r="W17" s="360"/>
    </row>
    <row r="18" spans="2:23" ht="36" customHeight="1">
      <c r="B18" s="563" t="s">
        <v>94</v>
      </c>
      <c r="C18" s="569" t="s">
        <v>66</v>
      </c>
      <c r="D18" s="618">
        <v>2150144</v>
      </c>
      <c r="E18" s="364">
        <v>1420335</v>
      </c>
      <c r="F18" s="361">
        <v>121096</v>
      </c>
      <c r="G18" s="361">
        <v>983497</v>
      </c>
      <c r="H18" s="361">
        <v>1723514</v>
      </c>
      <c r="I18" s="564">
        <v>2282530</v>
      </c>
      <c r="J18" s="360"/>
      <c r="K18" s="360"/>
      <c r="L18" s="360"/>
      <c r="M18" s="360"/>
      <c r="N18" s="360"/>
      <c r="O18" s="360"/>
      <c r="P18" s="360"/>
      <c r="Q18" s="360"/>
      <c r="R18" s="360"/>
      <c r="S18" s="360"/>
      <c r="T18" s="360"/>
      <c r="U18" s="360"/>
      <c r="V18" s="360"/>
      <c r="W18" s="360"/>
    </row>
    <row r="19" spans="2:23" ht="36" customHeight="1">
      <c r="B19" s="563" t="s">
        <v>95</v>
      </c>
      <c r="C19" s="572" t="s">
        <v>552</v>
      </c>
      <c r="D19" s="618">
        <v>11</v>
      </c>
      <c r="E19" s="361">
        <v>10</v>
      </c>
      <c r="F19" s="361">
        <v>2</v>
      </c>
      <c r="G19" s="361">
        <v>7</v>
      </c>
      <c r="H19" s="361">
        <v>7</v>
      </c>
      <c r="I19" s="564">
        <v>7</v>
      </c>
      <c r="J19" s="360"/>
      <c r="K19" s="360"/>
      <c r="L19" s="360"/>
      <c r="M19" s="360"/>
      <c r="N19" s="360"/>
      <c r="O19" s="360"/>
      <c r="P19" s="360"/>
      <c r="Q19" s="360"/>
      <c r="R19" s="360"/>
      <c r="S19" s="360"/>
      <c r="T19" s="360"/>
      <c r="U19" s="360"/>
      <c r="V19" s="360"/>
      <c r="W19" s="360"/>
    </row>
    <row r="20" spans="2:23" ht="36" customHeight="1">
      <c r="B20" s="563" t="s">
        <v>96</v>
      </c>
      <c r="C20" s="569" t="s">
        <v>67</v>
      </c>
      <c r="D20" s="618">
        <v>550000</v>
      </c>
      <c r="E20" s="361">
        <v>550000</v>
      </c>
      <c r="F20" s="361">
        <v>137500</v>
      </c>
      <c r="G20" s="361">
        <v>275000</v>
      </c>
      <c r="H20" s="361">
        <v>412500</v>
      </c>
      <c r="I20" s="564">
        <v>550000</v>
      </c>
      <c r="J20" s="360"/>
      <c r="K20" s="360"/>
      <c r="L20" s="360"/>
      <c r="M20" s="360"/>
      <c r="N20" s="360"/>
      <c r="O20" s="360"/>
      <c r="P20" s="360"/>
      <c r="Q20" s="360"/>
      <c r="R20" s="360"/>
      <c r="S20" s="360"/>
      <c r="T20" s="360"/>
      <c r="U20" s="360"/>
      <c r="V20" s="360"/>
      <c r="W20" s="360"/>
    </row>
    <row r="21" spans="2:23" ht="36" customHeight="1">
      <c r="B21" s="563" t="s">
        <v>97</v>
      </c>
      <c r="C21" s="571" t="s">
        <v>567</v>
      </c>
      <c r="D21" s="618">
        <v>1</v>
      </c>
      <c r="E21" s="364">
        <v>1</v>
      </c>
      <c r="F21" s="361">
        <v>1</v>
      </c>
      <c r="G21" s="361">
        <v>1</v>
      </c>
      <c r="H21" s="361">
        <v>10</v>
      </c>
      <c r="I21" s="564">
        <v>1</v>
      </c>
      <c r="J21" s="360"/>
      <c r="K21" s="360"/>
      <c r="L21" s="360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</row>
    <row r="22" spans="2:23" ht="36" customHeight="1">
      <c r="B22" s="563" t="s">
        <v>158</v>
      </c>
      <c r="C22" s="569" t="s">
        <v>108</v>
      </c>
      <c r="D22" s="618"/>
      <c r="E22" s="364"/>
      <c r="F22" s="361"/>
      <c r="G22" s="361"/>
      <c r="H22" s="361"/>
      <c r="I22" s="564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</row>
    <row r="23" spans="2:23" ht="36" customHeight="1">
      <c r="B23" s="563" t="s">
        <v>46</v>
      </c>
      <c r="C23" s="569" t="s">
        <v>571</v>
      </c>
      <c r="D23" s="618"/>
      <c r="E23" s="361"/>
      <c r="F23" s="361"/>
      <c r="G23" s="361"/>
      <c r="H23" s="361"/>
      <c r="I23" s="564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</row>
    <row r="24" spans="2:23" ht="36" customHeight="1">
      <c r="B24" s="563" t="s">
        <v>160</v>
      </c>
      <c r="C24" s="569" t="s">
        <v>726</v>
      </c>
      <c r="D24" s="618">
        <v>200000</v>
      </c>
      <c r="E24" s="361">
        <v>133783</v>
      </c>
      <c r="F24" s="361">
        <v>62201</v>
      </c>
      <c r="G24" s="361">
        <v>114035</v>
      </c>
      <c r="H24" s="361">
        <v>176236</v>
      </c>
      <c r="I24" s="564">
        <v>217704</v>
      </c>
      <c r="J24" s="360"/>
      <c r="K24" s="360"/>
      <c r="L24" s="360"/>
      <c r="M24" s="360"/>
      <c r="N24" s="360"/>
      <c r="O24" s="360"/>
      <c r="P24" s="360"/>
      <c r="Q24" s="360"/>
      <c r="R24" s="360"/>
      <c r="S24" s="360"/>
      <c r="T24" s="360"/>
      <c r="U24" s="360"/>
      <c r="V24" s="360"/>
      <c r="W24" s="360"/>
    </row>
    <row r="25" spans="2:23" ht="36" customHeight="1">
      <c r="B25" s="563" t="s">
        <v>193</v>
      </c>
      <c r="C25" s="569" t="s">
        <v>725</v>
      </c>
      <c r="D25" s="618">
        <v>3</v>
      </c>
      <c r="E25" s="364">
        <v>3</v>
      </c>
      <c r="F25" s="361">
        <v>3</v>
      </c>
      <c r="G25" s="361">
        <v>3</v>
      </c>
      <c r="H25" s="361">
        <v>3</v>
      </c>
      <c r="I25" s="564">
        <v>3</v>
      </c>
      <c r="J25" s="360"/>
      <c r="K25" s="360"/>
      <c r="L25" s="360"/>
      <c r="M25" s="360"/>
      <c r="N25" s="360"/>
      <c r="O25" s="360"/>
      <c r="P25" s="360"/>
      <c r="Q25" s="360"/>
      <c r="R25" s="360"/>
      <c r="S25" s="360"/>
      <c r="T25" s="360"/>
      <c r="U25" s="360"/>
      <c r="V25" s="360"/>
      <c r="W25" s="360"/>
    </row>
    <row r="26" spans="2:23" ht="36" customHeight="1">
      <c r="B26" s="563" t="s">
        <v>194</v>
      </c>
      <c r="C26" s="569" t="s">
        <v>524</v>
      </c>
      <c r="D26" s="618"/>
      <c r="E26" s="361"/>
      <c r="F26" s="361"/>
      <c r="G26" s="361"/>
      <c r="H26" s="361"/>
      <c r="I26" s="564"/>
      <c r="J26" s="360"/>
      <c r="K26" s="360"/>
      <c r="L26" s="360"/>
      <c r="M26" s="360"/>
      <c r="N26" s="360"/>
      <c r="O26" s="360"/>
      <c r="P26" s="360"/>
      <c r="Q26" s="360"/>
      <c r="R26" s="360"/>
      <c r="S26" s="360"/>
      <c r="T26" s="360"/>
      <c r="U26" s="360"/>
      <c r="V26" s="360"/>
      <c r="W26" s="360"/>
    </row>
    <row r="27" spans="2:23" ht="36" customHeight="1">
      <c r="B27" s="563" t="s">
        <v>195</v>
      </c>
      <c r="C27" s="569" t="s">
        <v>570</v>
      </c>
      <c r="D27" s="618"/>
      <c r="E27" s="361"/>
      <c r="F27" s="361"/>
      <c r="G27" s="361"/>
      <c r="H27" s="361"/>
      <c r="I27" s="564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</row>
    <row r="28" spans="2:23" ht="36" customHeight="1">
      <c r="B28" s="563" t="s">
        <v>196</v>
      </c>
      <c r="C28" s="569" t="s">
        <v>68</v>
      </c>
      <c r="D28" s="618">
        <v>550000</v>
      </c>
      <c r="E28" s="364">
        <v>654000</v>
      </c>
      <c r="F28" s="361">
        <v>137000</v>
      </c>
      <c r="G28" s="361">
        <v>276000</v>
      </c>
      <c r="H28" s="361">
        <v>520000</v>
      </c>
      <c r="I28" s="564">
        <v>654000</v>
      </c>
      <c r="J28" s="360"/>
      <c r="K28" s="360"/>
      <c r="L28" s="360"/>
      <c r="M28" s="360"/>
      <c r="N28" s="360"/>
      <c r="O28" s="360"/>
      <c r="P28" s="360"/>
      <c r="Q28" s="360"/>
      <c r="R28" s="360"/>
      <c r="S28" s="360"/>
      <c r="T28" s="360"/>
      <c r="U28" s="360"/>
      <c r="V28" s="360"/>
      <c r="W28" s="360"/>
    </row>
    <row r="29" spans="2:23" ht="36" customHeight="1">
      <c r="B29" s="563" t="s">
        <v>197</v>
      </c>
      <c r="C29" s="569" t="s">
        <v>49</v>
      </c>
      <c r="D29" s="618">
        <v>100000</v>
      </c>
      <c r="E29" s="361">
        <v>100000</v>
      </c>
      <c r="F29" s="361">
        <v>54000</v>
      </c>
      <c r="G29" s="361">
        <v>65000</v>
      </c>
      <c r="H29" s="361">
        <v>82000</v>
      </c>
      <c r="I29" s="564">
        <v>100000</v>
      </c>
      <c r="J29" s="360"/>
      <c r="K29" s="360"/>
      <c r="L29" s="360"/>
      <c r="M29" s="360"/>
      <c r="N29" s="360"/>
      <c r="O29" s="360"/>
      <c r="P29" s="360"/>
      <c r="Q29" s="360"/>
      <c r="R29" s="360"/>
      <c r="S29" s="360"/>
      <c r="T29" s="360"/>
      <c r="U29" s="360"/>
      <c r="V29" s="360"/>
      <c r="W29" s="360"/>
    </row>
    <row r="30" spans="2:23" ht="36" customHeight="1">
      <c r="B30" s="563" t="s">
        <v>162</v>
      </c>
      <c r="C30" s="573" t="s">
        <v>50</v>
      </c>
      <c r="D30" s="618"/>
      <c r="E30" s="361"/>
      <c r="F30" s="361"/>
      <c r="G30" s="361"/>
      <c r="H30" s="361"/>
      <c r="I30" s="564"/>
      <c r="J30" s="360"/>
      <c r="K30" s="360"/>
      <c r="L30" s="360"/>
      <c r="M30" s="360"/>
      <c r="N30" s="360"/>
      <c r="O30" s="360"/>
      <c r="P30" s="360"/>
      <c r="Q30" s="360"/>
      <c r="R30" s="360"/>
      <c r="S30" s="360"/>
      <c r="T30" s="360"/>
      <c r="U30" s="360"/>
      <c r="V30" s="360"/>
      <c r="W30" s="360"/>
    </row>
    <row r="31" spans="2:23" ht="36" customHeight="1">
      <c r="B31" s="563" t="s">
        <v>163</v>
      </c>
      <c r="C31" s="569" t="s">
        <v>69</v>
      </c>
      <c r="D31" s="618">
        <v>205000</v>
      </c>
      <c r="E31" s="361">
        <v>182594</v>
      </c>
      <c r="F31" s="361"/>
      <c r="G31" s="361"/>
      <c r="H31" s="361"/>
      <c r="I31" s="564"/>
      <c r="J31" s="360"/>
      <c r="K31" s="360"/>
      <c r="L31" s="360"/>
      <c r="M31" s="360"/>
      <c r="N31" s="360"/>
      <c r="O31" s="360"/>
      <c r="P31" s="360"/>
      <c r="Q31" s="360"/>
      <c r="R31" s="360"/>
      <c r="S31" s="360"/>
      <c r="T31" s="360"/>
      <c r="U31" s="360"/>
      <c r="V31" s="360"/>
      <c r="W31" s="360"/>
    </row>
    <row r="32" spans="2:23" ht="36" customHeight="1">
      <c r="B32" s="563" t="s">
        <v>523</v>
      </c>
      <c r="C32" s="569" t="s">
        <v>71</v>
      </c>
      <c r="D32" s="618">
        <v>180000</v>
      </c>
      <c r="E32" s="361">
        <v>244866</v>
      </c>
      <c r="F32" s="361">
        <v>166220</v>
      </c>
      <c r="G32" s="361">
        <v>224332</v>
      </c>
      <c r="H32" s="361">
        <v>224332</v>
      </c>
      <c r="I32" s="564">
        <v>260000</v>
      </c>
      <c r="J32" s="360"/>
      <c r="K32" s="360"/>
      <c r="L32" s="360"/>
      <c r="M32" s="360"/>
      <c r="N32" s="360"/>
      <c r="O32" s="360"/>
      <c r="P32" s="360"/>
      <c r="Q32" s="360"/>
      <c r="R32" s="360"/>
      <c r="S32" s="360"/>
      <c r="T32" s="360"/>
      <c r="U32" s="360"/>
      <c r="V32" s="360"/>
      <c r="W32" s="360"/>
    </row>
    <row r="33" spans="2:23" ht="36" customHeight="1">
      <c r="B33" s="563" t="s">
        <v>47</v>
      </c>
      <c r="C33" s="569" t="s">
        <v>70</v>
      </c>
      <c r="D33" s="618">
        <v>2</v>
      </c>
      <c r="E33" s="364">
        <v>4</v>
      </c>
      <c r="F33" s="361">
        <v>2</v>
      </c>
      <c r="G33" s="361">
        <v>3</v>
      </c>
      <c r="H33" s="361">
        <v>3</v>
      </c>
      <c r="I33" s="564">
        <v>4</v>
      </c>
      <c r="J33" s="360"/>
      <c r="K33" s="360"/>
      <c r="L33" s="360"/>
      <c r="M33" s="360"/>
      <c r="N33" s="360"/>
      <c r="O33" s="360"/>
      <c r="P33" s="360"/>
      <c r="Q33" s="360"/>
      <c r="R33" s="360"/>
      <c r="S33" s="360"/>
      <c r="T33" s="360"/>
      <c r="U33" s="360"/>
      <c r="V33" s="360"/>
      <c r="W33" s="360"/>
    </row>
    <row r="34" spans="2:23" ht="36" customHeight="1">
      <c r="B34" s="563" t="s">
        <v>198</v>
      </c>
      <c r="C34" s="569" t="s">
        <v>72</v>
      </c>
      <c r="D34" s="618"/>
      <c r="E34" s="361"/>
      <c r="F34" s="361"/>
      <c r="G34" s="361"/>
      <c r="H34" s="361"/>
      <c r="I34" s="564"/>
      <c r="J34" s="360"/>
      <c r="K34" s="360"/>
      <c r="L34" s="360"/>
      <c r="M34" s="360"/>
      <c r="N34" s="360"/>
      <c r="O34" s="360"/>
      <c r="P34" s="360"/>
      <c r="Q34" s="360"/>
      <c r="R34" s="360"/>
      <c r="S34" s="360"/>
      <c r="T34" s="360"/>
      <c r="U34" s="360"/>
      <c r="V34" s="360"/>
      <c r="W34" s="360"/>
    </row>
    <row r="35" spans="2:23" ht="36" customHeight="1">
      <c r="B35" s="563" t="s">
        <v>199</v>
      </c>
      <c r="C35" s="569" t="s">
        <v>73</v>
      </c>
      <c r="D35" s="618">
        <v>1320000</v>
      </c>
      <c r="E35" s="361">
        <v>1302352</v>
      </c>
      <c r="F35" s="361">
        <v>544445</v>
      </c>
      <c r="G35" s="361">
        <v>1088890</v>
      </c>
      <c r="H35" s="361">
        <v>1633335</v>
      </c>
      <c r="I35" s="564">
        <v>2417222</v>
      </c>
      <c r="J35" s="360"/>
      <c r="K35" s="360"/>
      <c r="L35" s="360"/>
      <c r="M35" s="360"/>
      <c r="N35" s="360"/>
      <c r="O35" s="360"/>
      <c r="P35" s="360"/>
      <c r="Q35" s="360"/>
      <c r="R35" s="360"/>
      <c r="S35" s="360"/>
      <c r="T35" s="360"/>
      <c r="U35" s="360"/>
      <c r="V35" s="360"/>
      <c r="W35" s="360"/>
    </row>
    <row r="36" spans="2:23" ht="36" customHeight="1">
      <c r="B36" s="563" t="s">
        <v>164</v>
      </c>
      <c r="C36" s="569" t="s">
        <v>74</v>
      </c>
      <c r="D36" s="618"/>
      <c r="E36" s="361"/>
      <c r="F36" s="361"/>
      <c r="G36" s="361"/>
      <c r="H36" s="361"/>
      <c r="I36" s="564"/>
      <c r="J36" s="360"/>
      <c r="K36" s="360"/>
      <c r="L36" s="360"/>
      <c r="M36" s="360"/>
      <c r="N36" s="360"/>
      <c r="O36" s="360"/>
      <c r="P36" s="360"/>
      <c r="Q36" s="360"/>
      <c r="R36" s="360"/>
      <c r="S36" s="360"/>
      <c r="T36" s="360"/>
      <c r="U36" s="360"/>
      <c r="V36" s="360"/>
      <c r="W36" s="360"/>
    </row>
    <row r="37" spans="2:23" ht="36" customHeight="1" thickBot="1">
      <c r="B37" s="566" t="s">
        <v>200</v>
      </c>
      <c r="C37" s="574" t="s">
        <v>75</v>
      </c>
      <c r="D37" s="618">
        <v>57326</v>
      </c>
      <c r="E37" s="567">
        <v>50000</v>
      </c>
      <c r="F37" s="567"/>
      <c r="G37" s="567"/>
      <c r="H37" s="567"/>
      <c r="I37" s="568">
        <v>50000</v>
      </c>
      <c r="J37" s="360"/>
      <c r="K37" s="360"/>
      <c r="L37" s="360"/>
      <c r="M37" s="360"/>
      <c r="N37" s="360"/>
      <c r="O37" s="360"/>
      <c r="P37" s="360"/>
      <c r="Q37" s="360"/>
      <c r="R37" s="360"/>
      <c r="S37" s="360"/>
      <c r="T37" s="360"/>
      <c r="U37" s="360"/>
      <c r="V37" s="360"/>
      <c r="W37" s="360"/>
    </row>
    <row r="38" spans="2:23" ht="15.75">
      <c r="B38" s="359"/>
      <c r="C38" s="365"/>
      <c r="D38" s="365"/>
      <c r="E38" s="365"/>
      <c r="F38" s="365"/>
      <c r="G38" s="365"/>
      <c r="H38" s="365"/>
      <c r="I38" s="365"/>
      <c r="J38" s="360"/>
      <c r="K38" s="360"/>
      <c r="L38" s="360"/>
      <c r="M38" s="360"/>
      <c r="N38" s="360"/>
      <c r="O38" s="360"/>
      <c r="P38" s="360"/>
      <c r="Q38" s="360"/>
      <c r="R38" s="360"/>
      <c r="S38" s="360"/>
      <c r="T38" s="360"/>
      <c r="U38" s="360"/>
      <c r="V38" s="360"/>
      <c r="W38" s="360"/>
    </row>
    <row r="39" spans="2:23" ht="19.5" customHeight="1">
      <c r="B39" s="359"/>
      <c r="C39" s="843" t="s">
        <v>572</v>
      </c>
      <c r="D39" s="843"/>
      <c r="E39" s="619"/>
      <c r="F39" s="631"/>
      <c r="G39" s="631"/>
      <c r="H39" s="630"/>
      <c r="I39" s="63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0"/>
      <c r="V39" s="360"/>
      <c r="W39" s="360"/>
    </row>
    <row r="40" spans="2:23" ht="18.75" customHeight="1">
      <c r="B40" s="359"/>
      <c r="C40" s="842" t="s">
        <v>569</v>
      </c>
      <c r="D40" s="842"/>
      <c r="E40" s="842"/>
      <c r="F40" s="642"/>
      <c r="G40" s="642"/>
      <c r="H40" s="642"/>
      <c r="I40" s="642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</row>
    <row r="41" spans="2:23" ht="15.75">
      <c r="B41" s="359"/>
      <c r="C41" s="365"/>
      <c r="D41" s="365"/>
      <c r="E41" s="365"/>
      <c r="F41" s="642"/>
      <c r="G41" s="642"/>
      <c r="H41" s="642"/>
      <c r="I41" s="642"/>
      <c r="J41" s="360"/>
      <c r="K41" s="360"/>
      <c r="L41" s="360"/>
      <c r="M41" s="360"/>
      <c r="N41" s="360"/>
      <c r="O41" s="360"/>
      <c r="P41" s="360"/>
      <c r="Q41" s="360"/>
      <c r="R41" s="360"/>
      <c r="S41" s="360"/>
      <c r="T41" s="360"/>
      <c r="U41" s="360"/>
      <c r="V41" s="360"/>
      <c r="W41" s="360"/>
    </row>
    <row r="42" spans="3:23" ht="24" customHeight="1">
      <c r="C42" s="366"/>
      <c r="D42" s="360"/>
      <c r="E42" s="360"/>
      <c r="F42" s="630"/>
      <c r="G42" s="630"/>
      <c r="H42" s="630"/>
      <c r="I42" s="63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</row>
    <row r="43" spans="2:23" ht="15.75">
      <c r="B43" s="359"/>
      <c r="C43" s="365"/>
      <c r="D43" s="360"/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</row>
    <row r="44" spans="2:23" ht="15.75">
      <c r="B44" s="359"/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360"/>
      <c r="P44" s="360"/>
      <c r="Q44" s="360"/>
      <c r="R44" s="360"/>
      <c r="S44" s="360"/>
      <c r="T44" s="360"/>
      <c r="U44" s="360"/>
      <c r="V44" s="360"/>
      <c r="W44" s="360"/>
    </row>
    <row r="45" spans="2:23" ht="15.75">
      <c r="B45" s="359"/>
      <c r="C45" s="360"/>
      <c r="D45" s="365"/>
      <c r="E45" s="365"/>
      <c r="F45" s="365"/>
      <c r="G45" s="365"/>
      <c r="H45" s="365"/>
      <c r="I45" s="365"/>
      <c r="J45" s="360"/>
      <c r="K45" s="360"/>
      <c r="L45" s="360"/>
      <c r="M45" s="360"/>
      <c r="N45" s="360"/>
      <c r="O45" s="360"/>
      <c r="P45" s="360"/>
      <c r="Q45" s="360"/>
      <c r="R45" s="360"/>
      <c r="S45" s="360"/>
      <c r="T45" s="360"/>
      <c r="U45" s="360"/>
      <c r="V45" s="360"/>
      <c r="W45" s="360"/>
    </row>
    <row r="46" spans="2:23" ht="15.75">
      <c r="B46" s="359"/>
      <c r="C46" s="360"/>
      <c r="D46" s="365"/>
      <c r="E46" s="365"/>
      <c r="F46" s="365"/>
      <c r="G46" s="365"/>
      <c r="H46" s="365"/>
      <c r="I46" s="365"/>
      <c r="J46" s="360"/>
      <c r="K46" s="360"/>
      <c r="L46" s="360"/>
      <c r="M46" s="360"/>
      <c r="N46" s="360"/>
      <c r="O46" s="360"/>
      <c r="P46" s="360"/>
      <c r="Q46" s="360"/>
      <c r="R46" s="360"/>
      <c r="S46" s="360"/>
      <c r="T46" s="360"/>
      <c r="U46" s="360"/>
      <c r="V46" s="360"/>
      <c r="W46" s="360"/>
    </row>
    <row r="47" spans="2:23" ht="15.75">
      <c r="B47" s="359"/>
      <c r="C47" s="365"/>
      <c r="D47" s="365"/>
      <c r="E47" s="365"/>
      <c r="F47" s="365"/>
      <c r="G47" s="365"/>
      <c r="H47" s="365"/>
      <c r="I47" s="365"/>
      <c r="J47" s="360"/>
      <c r="K47" s="360"/>
      <c r="L47" s="360"/>
      <c r="M47" s="360"/>
      <c r="N47" s="360"/>
      <c r="O47" s="360"/>
      <c r="P47" s="360"/>
      <c r="Q47" s="360"/>
      <c r="R47" s="360"/>
      <c r="S47" s="360"/>
      <c r="T47" s="360"/>
      <c r="U47" s="360"/>
      <c r="V47" s="360"/>
      <c r="W47" s="360"/>
    </row>
    <row r="48" spans="2:23" ht="15.75">
      <c r="B48" s="359"/>
      <c r="C48" s="365"/>
      <c r="D48" s="365"/>
      <c r="E48" s="365"/>
      <c r="F48" s="365"/>
      <c r="G48" s="365"/>
      <c r="H48" s="365"/>
      <c r="I48" s="365"/>
      <c r="J48" s="360"/>
      <c r="K48" s="360"/>
      <c r="L48" s="360"/>
      <c r="M48" s="360"/>
      <c r="N48" s="360"/>
      <c r="O48" s="360"/>
      <c r="P48" s="360"/>
      <c r="Q48" s="360"/>
      <c r="R48" s="360"/>
      <c r="S48" s="360"/>
      <c r="T48" s="360"/>
      <c r="U48" s="360"/>
      <c r="V48" s="360"/>
      <c r="W48" s="360"/>
    </row>
    <row r="49" spans="2:23" ht="15.75">
      <c r="B49" s="359"/>
      <c r="C49" s="365"/>
      <c r="D49" s="365"/>
      <c r="E49" s="365"/>
      <c r="F49" s="365"/>
      <c r="G49" s="365"/>
      <c r="H49" s="365"/>
      <c r="I49" s="365"/>
      <c r="J49" s="360"/>
      <c r="K49" s="360"/>
      <c r="L49" s="360"/>
      <c r="M49" s="360"/>
      <c r="N49" s="360"/>
      <c r="O49" s="360"/>
      <c r="P49" s="360"/>
      <c r="Q49" s="360"/>
      <c r="R49" s="360"/>
      <c r="S49" s="360"/>
      <c r="T49" s="360"/>
      <c r="U49" s="360"/>
      <c r="V49" s="360"/>
      <c r="W49" s="360"/>
    </row>
    <row r="50" spans="2:15" ht="15.75">
      <c r="B50" s="359"/>
      <c r="C50" s="365"/>
      <c r="D50" s="365"/>
      <c r="E50" s="365"/>
      <c r="F50" s="365"/>
      <c r="G50" s="365"/>
      <c r="H50" s="365"/>
      <c r="I50" s="365"/>
      <c r="J50" s="360"/>
      <c r="K50" s="360"/>
      <c r="L50" s="360"/>
      <c r="M50" s="360"/>
      <c r="N50" s="360"/>
      <c r="O50" s="360"/>
    </row>
    <row r="51" spans="2:15" ht="15.75">
      <c r="B51" s="359"/>
      <c r="C51" s="365"/>
      <c r="D51" s="360"/>
      <c r="E51" s="360"/>
      <c r="F51" s="360"/>
      <c r="G51" s="360"/>
      <c r="H51" s="360"/>
      <c r="I51" s="360"/>
      <c r="J51" s="360"/>
      <c r="K51" s="360"/>
      <c r="L51" s="360"/>
      <c r="M51" s="360"/>
      <c r="N51" s="360"/>
      <c r="O51" s="360"/>
    </row>
    <row r="52" spans="2:15" ht="15.75">
      <c r="B52" s="359"/>
      <c r="C52" s="365"/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</row>
    <row r="53" spans="2:15" ht="15.75">
      <c r="B53" s="359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</row>
    <row r="54" spans="2:15" ht="15.75">
      <c r="B54" s="359"/>
      <c r="C54" s="360"/>
      <c r="D54" s="365"/>
      <c r="E54" s="365"/>
      <c r="F54" s="365"/>
      <c r="G54" s="365"/>
      <c r="H54" s="365"/>
      <c r="I54" s="365"/>
      <c r="J54" s="360"/>
      <c r="K54" s="360"/>
      <c r="L54" s="360"/>
      <c r="M54" s="360"/>
      <c r="N54" s="360"/>
      <c r="O54" s="360"/>
    </row>
    <row r="55" spans="2:15" ht="15.75">
      <c r="B55" s="359"/>
      <c r="C55" s="360"/>
      <c r="D55" s="365"/>
      <c r="E55" s="365"/>
      <c r="F55" s="365"/>
      <c r="G55" s="365"/>
      <c r="H55" s="365"/>
      <c r="I55" s="365"/>
      <c r="J55" s="360"/>
      <c r="K55" s="360"/>
      <c r="L55" s="360"/>
      <c r="M55" s="360"/>
      <c r="N55" s="360"/>
      <c r="O55" s="360"/>
    </row>
    <row r="56" spans="2:15" ht="15.75">
      <c r="B56" s="359"/>
      <c r="C56" s="365"/>
      <c r="D56" s="365"/>
      <c r="E56" s="365"/>
      <c r="F56" s="365"/>
      <c r="G56" s="365"/>
      <c r="H56" s="365"/>
      <c r="I56" s="365"/>
      <c r="J56" s="360"/>
      <c r="K56" s="360"/>
      <c r="L56" s="360"/>
      <c r="M56" s="360"/>
      <c r="N56" s="360"/>
      <c r="O56" s="360"/>
    </row>
    <row r="57" spans="2:15" ht="15.75">
      <c r="B57" s="359"/>
      <c r="C57" s="365"/>
      <c r="D57" s="365"/>
      <c r="E57" s="365"/>
      <c r="F57" s="365"/>
      <c r="G57" s="365"/>
      <c r="H57" s="365"/>
      <c r="I57" s="365"/>
      <c r="J57" s="360"/>
      <c r="K57" s="360"/>
      <c r="L57" s="360"/>
      <c r="M57" s="360"/>
      <c r="N57" s="360"/>
      <c r="O57" s="360"/>
    </row>
    <row r="58" spans="2:15" ht="15.75">
      <c r="B58" s="359"/>
      <c r="C58" s="365"/>
      <c r="D58" s="360"/>
      <c r="E58" s="360"/>
      <c r="F58" s="360"/>
      <c r="G58" s="360"/>
      <c r="H58" s="360"/>
      <c r="I58" s="360"/>
      <c r="J58" s="360"/>
      <c r="K58" s="360"/>
      <c r="L58" s="360"/>
      <c r="M58" s="360"/>
      <c r="N58" s="360"/>
      <c r="O58" s="360"/>
    </row>
    <row r="59" spans="2:15" ht="15.75">
      <c r="B59" s="359"/>
      <c r="C59" s="365"/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</row>
    <row r="60" spans="2:15" ht="15.75">
      <c r="B60" s="360"/>
      <c r="C60" s="360"/>
      <c r="D60" s="360"/>
      <c r="E60" s="360"/>
      <c r="F60" s="360"/>
      <c r="G60" s="360"/>
      <c r="H60" s="360"/>
      <c r="I60" s="360"/>
      <c r="J60" s="360"/>
      <c r="K60" s="360"/>
      <c r="L60" s="360"/>
      <c r="M60" s="360"/>
      <c r="N60" s="360"/>
      <c r="O60" s="360"/>
    </row>
    <row r="61" spans="2:15" ht="15.75">
      <c r="B61" s="360"/>
      <c r="C61" s="360"/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</row>
    <row r="62" spans="2:15" ht="15.75"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</row>
    <row r="63" spans="2:15" ht="15.75">
      <c r="B63" s="360"/>
      <c r="C63" s="360"/>
      <c r="D63" s="360"/>
      <c r="E63" s="360"/>
      <c r="F63" s="360"/>
      <c r="G63" s="360"/>
      <c r="H63" s="360"/>
      <c r="I63" s="360"/>
      <c r="J63" s="360"/>
      <c r="K63" s="360"/>
      <c r="L63" s="360"/>
      <c r="M63" s="360"/>
      <c r="N63" s="360"/>
      <c r="O63" s="360"/>
    </row>
    <row r="64" spans="2:15" ht="15.75">
      <c r="B64" s="360"/>
      <c r="C64" s="360"/>
      <c r="D64" s="360"/>
      <c r="E64" s="360"/>
      <c r="F64" s="360"/>
      <c r="G64" s="360"/>
      <c r="H64" s="360"/>
      <c r="I64" s="360"/>
      <c r="J64" s="360"/>
      <c r="K64" s="360"/>
      <c r="L64" s="360"/>
      <c r="M64" s="360"/>
      <c r="N64" s="360"/>
      <c r="O64" s="360"/>
    </row>
    <row r="65" spans="2:15" ht="15.75">
      <c r="B65" s="360"/>
      <c r="C65" s="360"/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</row>
    <row r="66" spans="2:15" ht="15.75">
      <c r="B66" s="360"/>
      <c r="C66" s="360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</row>
    <row r="67" spans="2:15" ht="15.75">
      <c r="B67" s="360"/>
      <c r="C67" s="360"/>
      <c r="D67" s="360"/>
      <c r="E67" s="360"/>
      <c r="F67" s="360"/>
      <c r="G67" s="360"/>
      <c r="H67" s="360"/>
      <c r="I67" s="360"/>
      <c r="J67" s="360"/>
      <c r="K67" s="360"/>
      <c r="L67" s="360"/>
      <c r="M67" s="360"/>
      <c r="N67" s="360"/>
      <c r="O67" s="360"/>
    </row>
    <row r="68" spans="2:15" ht="15.75">
      <c r="B68" s="360"/>
      <c r="C68" s="360"/>
      <c r="D68" s="360"/>
      <c r="E68" s="360"/>
      <c r="F68" s="360"/>
      <c r="G68" s="360"/>
      <c r="H68" s="360"/>
      <c r="I68" s="360"/>
      <c r="J68" s="360"/>
      <c r="K68" s="360"/>
      <c r="L68" s="360"/>
      <c r="M68" s="360"/>
      <c r="N68" s="360"/>
      <c r="O68" s="360"/>
    </row>
    <row r="69" spans="2:15" ht="15.75">
      <c r="B69" s="360"/>
      <c r="C69" s="360"/>
      <c r="D69" s="360"/>
      <c r="E69" s="360"/>
      <c r="F69" s="360"/>
      <c r="G69" s="360"/>
      <c r="H69" s="360"/>
      <c r="I69" s="360"/>
      <c r="J69" s="360"/>
      <c r="K69" s="360"/>
      <c r="L69" s="360"/>
      <c r="M69" s="360"/>
      <c r="N69" s="360"/>
      <c r="O69" s="360"/>
    </row>
    <row r="70" spans="2:15" ht="15.75">
      <c r="B70" s="360"/>
      <c r="C70" s="360"/>
      <c r="D70" s="360"/>
      <c r="E70" s="360"/>
      <c r="F70" s="360"/>
      <c r="G70" s="360"/>
      <c r="H70" s="360"/>
      <c r="I70" s="360"/>
      <c r="J70" s="360"/>
      <c r="K70" s="360"/>
      <c r="L70" s="360"/>
      <c r="M70" s="360"/>
      <c r="N70" s="360"/>
      <c r="O70" s="360"/>
    </row>
    <row r="71" spans="2:15" ht="15.75">
      <c r="B71" s="360"/>
      <c r="C71" s="360"/>
      <c r="D71" s="360"/>
      <c r="E71" s="360"/>
      <c r="F71" s="360"/>
      <c r="G71" s="360"/>
      <c r="H71" s="360"/>
      <c r="I71" s="360"/>
      <c r="J71" s="360"/>
      <c r="K71" s="360"/>
      <c r="L71" s="360"/>
      <c r="M71" s="360"/>
      <c r="N71" s="360"/>
      <c r="O71" s="360"/>
    </row>
    <row r="72" spans="2:15" ht="15.75"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</row>
    <row r="73" spans="2:15" ht="15.75">
      <c r="B73" s="360"/>
      <c r="C73" s="360"/>
      <c r="D73" s="360"/>
      <c r="E73" s="360"/>
      <c r="F73" s="360"/>
      <c r="G73" s="360"/>
      <c r="H73" s="360"/>
      <c r="I73" s="360"/>
      <c r="J73" s="360"/>
      <c r="K73" s="360"/>
      <c r="L73" s="360"/>
      <c r="M73" s="360"/>
      <c r="N73" s="360"/>
      <c r="O73" s="360"/>
    </row>
    <row r="74" spans="2:15" ht="15.75">
      <c r="B74" s="360"/>
      <c r="C74" s="360"/>
      <c r="D74" s="360"/>
      <c r="E74" s="360"/>
      <c r="F74" s="360"/>
      <c r="G74" s="360"/>
      <c r="H74" s="360"/>
      <c r="I74" s="360"/>
      <c r="J74" s="360"/>
      <c r="K74" s="360"/>
      <c r="L74" s="360"/>
      <c r="M74" s="360"/>
      <c r="N74" s="360"/>
      <c r="O74" s="360"/>
    </row>
    <row r="75" spans="2:15" ht="15.75">
      <c r="B75" s="360"/>
      <c r="C75" s="360"/>
      <c r="D75" s="360"/>
      <c r="E75" s="360"/>
      <c r="F75" s="360"/>
      <c r="G75" s="360"/>
      <c r="H75" s="360"/>
      <c r="I75" s="360"/>
      <c r="J75" s="360"/>
      <c r="K75" s="360"/>
      <c r="L75" s="360"/>
      <c r="M75" s="360"/>
      <c r="N75" s="360"/>
      <c r="O75" s="360"/>
    </row>
    <row r="76" spans="2:15" ht="15.75">
      <c r="B76" s="360"/>
      <c r="C76" s="360"/>
      <c r="D76" s="360"/>
      <c r="E76" s="360"/>
      <c r="F76" s="360"/>
      <c r="G76" s="360"/>
      <c r="H76" s="360"/>
      <c r="I76" s="360"/>
      <c r="J76" s="360"/>
      <c r="K76" s="360"/>
      <c r="L76" s="360"/>
      <c r="M76" s="360"/>
      <c r="N76" s="360"/>
      <c r="O76" s="360"/>
    </row>
    <row r="77" spans="2:15" ht="15.75"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</row>
    <row r="78" spans="2:15" ht="15.75">
      <c r="B78" s="360"/>
      <c r="C78" s="360"/>
      <c r="D78" s="360"/>
      <c r="E78" s="360"/>
      <c r="F78" s="360"/>
      <c r="G78" s="360"/>
      <c r="H78" s="360"/>
      <c r="I78" s="360"/>
      <c r="J78" s="360"/>
      <c r="K78" s="360"/>
      <c r="L78" s="360"/>
      <c r="M78" s="360"/>
      <c r="N78" s="360"/>
      <c r="O78" s="360"/>
    </row>
    <row r="79" spans="2:15" ht="15.75">
      <c r="B79" s="360"/>
      <c r="C79" s="360"/>
      <c r="D79" s="360"/>
      <c r="E79" s="360"/>
      <c r="F79" s="360"/>
      <c r="G79" s="360"/>
      <c r="H79" s="360"/>
      <c r="I79" s="360"/>
      <c r="J79" s="360"/>
      <c r="K79" s="360"/>
      <c r="L79" s="360"/>
      <c r="M79" s="360"/>
      <c r="N79" s="360"/>
      <c r="O79" s="360"/>
    </row>
    <row r="80" spans="2:15" ht="15.75">
      <c r="B80" s="360"/>
      <c r="C80" s="360"/>
      <c r="D80" s="360"/>
      <c r="E80" s="360"/>
      <c r="F80" s="360"/>
      <c r="G80" s="360"/>
      <c r="H80" s="360"/>
      <c r="I80" s="360"/>
      <c r="J80" s="360"/>
      <c r="K80" s="360"/>
      <c r="L80" s="360"/>
      <c r="M80" s="360"/>
      <c r="N80" s="360"/>
      <c r="O80" s="360"/>
    </row>
    <row r="81" spans="2:15" ht="15.75">
      <c r="B81" s="360"/>
      <c r="C81" s="360"/>
      <c r="D81" s="360"/>
      <c r="E81" s="360"/>
      <c r="F81" s="360"/>
      <c r="G81" s="360"/>
      <c r="H81" s="360"/>
      <c r="I81" s="360"/>
      <c r="J81" s="360"/>
      <c r="K81" s="360"/>
      <c r="L81" s="360"/>
      <c r="M81" s="360"/>
      <c r="N81" s="360"/>
      <c r="O81" s="360"/>
    </row>
    <row r="82" spans="2:15" ht="15.75">
      <c r="B82" s="360"/>
      <c r="C82" s="360"/>
      <c r="D82" s="360"/>
      <c r="E82" s="360"/>
      <c r="F82" s="360"/>
      <c r="G82" s="360"/>
      <c r="H82" s="360"/>
      <c r="I82" s="360"/>
      <c r="J82" s="360"/>
      <c r="K82" s="360"/>
      <c r="L82" s="360"/>
      <c r="M82" s="360"/>
      <c r="N82" s="360"/>
      <c r="O82" s="360"/>
    </row>
    <row r="83" spans="2:15" ht="15.75">
      <c r="B83" s="360"/>
      <c r="C83" s="360"/>
      <c r="D83" s="360"/>
      <c r="E83" s="360"/>
      <c r="F83" s="360"/>
      <c r="G83" s="360"/>
      <c r="H83" s="360"/>
      <c r="I83" s="360"/>
      <c r="J83" s="360"/>
      <c r="K83" s="360"/>
      <c r="L83" s="360"/>
      <c r="M83" s="360"/>
      <c r="N83" s="360"/>
      <c r="O83" s="360"/>
    </row>
    <row r="84" spans="2:15" ht="15.75">
      <c r="B84" s="360"/>
      <c r="C84" s="360"/>
      <c r="D84" s="360"/>
      <c r="E84" s="360"/>
      <c r="F84" s="360"/>
      <c r="G84" s="360"/>
      <c r="H84" s="360"/>
      <c r="I84" s="360"/>
      <c r="J84" s="360"/>
      <c r="K84" s="360"/>
      <c r="L84" s="360"/>
      <c r="M84" s="360"/>
      <c r="N84" s="360"/>
      <c r="O84" s="360"/>
    </row>
    <row r="85" spans="2:15" ht="15.75">
      <c r="B85" s="360"/>
      <c r="C85" s="360"/>
      <c r="D85" s="360"/>
      <c r="E85" s="360"/>
      <c r="F85" s="360"/>
      <c r="G85" s="360"/>
      <c r="H85" s="360"/>
      <c r="I85" s="360"/>
      <c r="J85" s="360"/>
      <c r="K85" s="360"/>
      <c r="L85" s="360"/>
      <c r="M85" s="360"/>
      <c r="N85" s="360"/>
      <c r="O85" s="360"/>
    </row>
    <row r="86" spans="2:15" ht="15.75">
      <c r="B86" s="360"/>
      <c r="C86" s="360"/>
      <c r="D86" s="360"/>
      <c r="E86" s="360"/>
      <c r="F86" s="360"/>
      <c r="G86" s="360"/>
      <c r="H86" s="360"/>
      <c r="I86" s="360"/>
      <c r="J86" s="360"/>
      <c r="K86" s="360"/>
      <c r="L86" s="360"/>
      <c r="M86" s="360"/>
      <c r="N86" s="360"/>
      <c r="O86" s="360"/>
    </row>
    <row r="87" spans="2:15" ht="15.75">
      <c r="B87" s="360"/>
      <c r="C87" s="360"/>
      <c r="D87" s="360"/>
      <c r="E87" s="360"/>
      <c r="F87" s="360"/>
      <c r="G87" s="360"/>
      <c r="H87" s="360"/>
      <c r="I87" s="360"/>
      <c r="J87" s="360"/>
      <c r="K87" s="360"/>
      <c r="L87" s="360"/>
      <c r="M87" s="360"/>
      <c r="N87" s="360"/>
      <c r="O87" s="360"/>
    </row>
    <row r="88" spans="2:15" ht="15.75">
      <c r="B88" s="360"/>
      <c r="C88" s="360"/>
      <c r="D88" s="360"/>
      <c r="E88" s="360"/>
      <c r="F88" s="360"/>
      <c r="G88" s="360"/>
      <c r="H88" s="360"/>
      <c r="I88" s="360"/>
      <c r="J88" s="360"/>
      <c r="K88" s="360"/>
      <c r="L88" s="360"/>
      <c r="M88" s="360"/>
      <c r="N88" s="360"/>
      <c r="O88" s="360"/>
    </row>
    <row r="89" spans="2:15" ht="15.75">
      <c r="B89" s="360"/>
      <c r="C89" s="360"/>
      <c r="D89" s="360"/>
      <c r="E89" s="360"/>
      <c r="F89" s="360"/>
      <c r="G89" s="360"/>
      <c r="H89" s="360"/>
      <c r="I89" s="360"/>
      <c r="J89" s="360"/>
      <c r="K89" s="360"/>
      <c r="L89" s="360"/>
      <c r="M89" s="360"/>
      <c r="N89" s="360"/>
      <c r="O89" s="360"/>
    </row>
    <row r="90" spans="2:15" ht="15.75">
      <c r="B90" s="360"/>
      <c r="C90" s="360"/>
      <c r="D90" s="360"/>
      <c r="E90" s="360"/>
      <c r="F90" s="360"/>
      <c r="G90" s="360"/>
      <c r="H90" s="360"/>
      <c r="I90" s="360"/>
      <c r="J90" s="360"/>
      <c r="K90" s="360"/>
      <c r="L90" s="360"/>
      <c r="M90" s="360"/>
      <c r="N90" s="360"/>
      <c r="O90" s="360"/>
    </row>
    <row r="91" spans="2:15" ht="15.75">
      <c r="B91" s="360"/>
      <c r="C91" s="360"/>
      <c r="D91" s="360"/>
      <c r="E91" s="360"/>
      <c r="F91" s="360"/>
      <c r="G91" s="360"/>
      <c r="H91" s="360"/>
      <c r="I91" s="360"/>
      <c r="J91" s="360"/>
      <c r="K91" s="360"/>
      <c r="L91" s="360"/>
      <c r="M91" s="360"/>
      <c r="N91" s="360"/>
      <c r="O91" s="360"/>
    </row>
    <row r="92" spans="2:15" ht="15.75">
      <c r="B92" s="360"/>
      <c r="C92" s="360"/>
      <c r="D92" s="360"/>
      <c r="E92" s="360"/>
      <c r="F92" s="360"/>
      <c r="G92" s="360"/>
      <c r="H92" s="360"/>
      <c r="I92" s="360"/>
      <c r="J92" s="360"/>
      <c r="K92" s="360"/>
      <c r="L92" s="360"/>
      <c r="M92" s="360"/>
      <c r="N92" s="360"/>
      <c r="O92" s="360"/>
    </row>
    <row r="93" spans="2:15" ht="15.75">
      <c r="B93" s="360"/>
      <c r="C93" s="360"/>
      <c r="D93" s="360"/>
      <c r="E93" s="360"/>
      <c r="F93" s="360"/>
      <c r="G93" s="360"/>
      <c r="H93" s="360"/>
      <c r="I93" s="360"/>
      <c r="J93" s="360"/>
      <c r="K93" s="360"/>
      <c r="L93" s="360"/>
      <c r="M93" s="360"/>
      <c r="N93" s="360"/>
      <c r="O93" s="360"/>
    </row>
    <row r="94" spans="2:15" ht="15.75">
      <c r="B94" s="360"/>
      <c r="C94" s="360"/>
      <c r="J94" s="360"/>
      <c r="K94" s="360"/>
      <c r="L94" s="360"/>
      <c r="M94" s="360"/>
      <c r="N94" s="360"/>
      <c r="O94" s="360"/>
    </row>
    <row r="95" spans="2:15" ht="15.75">
      <c r="B95" s="360"/>
      <c r="C95" s="360"/>
      <c r="J95" s="360"/>
      <c r="K95" s="360"/>
      <c r="L95" s="360"/>
      <c r="M95" s="360"/>
      <c r="N95" s="360"/>
      <c r="O95" s="360"/>
    </row>
  </sheetData>
  <sheetProtection/>
  <mergeCells count="21">
    <mergeCell ref="G6:G7"/>
    <mergeCell ref="R6:R7"/>
    <mergeCell ref="C6:C7"/>
    <mergeCell ref="O6:O7"/>
    <mergeCell ref="L6:L7"/>
    <mergeCell ref="M6:M7"/>
    <mergeCell ref="S6:S7"/>
    <mergeCell ref="H6:H7"/>
    <mergeCell ref="I6:I7"/>
    <mergeCell ref="J6:J7"/>
    <mergeCell ref="K6:K7"/>
    <mergeCell ref="C40:E40"/>
    <mergeCell ref="C39:D39"/>
    <mergeCell ref="P6:P7"/>
    <mergeCell ref="D6:D7"/>
    <mergeCell ref="Q6:Q7"/>
    <mergeCell ref="B4:I4"/>
    <mergeCell ref="F6:F7"/>
    <mergeCell ref="E6:E7"/>
    <mergeCell ref="N6:N7"/>
    <mergeCell ref="B6:B7"/>
  </mergeCells>
  <printOptions/>
  <pageMargins left="0.31496062992125984" right="0.31496062992125984" top="0.7480314960629921" bottom="0.7480314960629921" header="0.31496062992125984" footer="0.31496062992125984"/>
  <pageSetup horizontalDpi="300" verticalDpi="300" orientation="portrait" scale="45" r:id="rId1"/>
  <colBreaks count="1" manualBreakCount="1">
    <brk id="11" max="65535" man="1"/>
  </colBreaks>
  <ignoredErrors>
    <ignoredError sqref="B8:B3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zepp</dc:creator>
  <cp:keywords/>
  <dc:description/>
  <cp:lastModifiedBy>User</cp:lastModifiedBy>
  <cp:lastPrinted>2018-10-30T10:28:09Z</cp:lastPrinted>
  <dcterms:created xsi:type="dcterms:W3CDTF">2013-03-07T07:52:21Z</dcterms:created>
  <dcterms:modified xsi:type="dcterms:W3CDTF">2018-10-30T10:28:23Z</dcterms:modified>
  <cp:category/>
  <cp:version/>
  <cp:contentType/>
  <cp:contentStatus/>
</cp:coreProperties>
</file>